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B482A89-C1C0-4AA1-B05A-EBE07F782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8" i="1" l="1"/>
  <c r="F138" i="1" s="1"/>
  <c r="G138" i="1" s="1"/>
  <c r="K138" i="1" s="1"/>
  <c r="Q138" i="1"/>
  <c r="E136" i="1"/>
  <c r="F136" i="1" s="1"/>
  <c r="G136" i="1" s="1"/>
  <c r="K136" i="1" s="1"/>
  <c r="Q136" i="1"/>
  <c r="E137" i="1"/>
  <c r="F137" i="1" s="1"/>
  <c r="G137" i="1" s="1"/>
  <c r="K137" i="1" s="1"/>
  <c r="Q137" i="1"/>
  <c r="F16" i="1"/>
  <c r="F17" i="1" s="1"/>
  <c r="D9" i="1"/>
  <c r="C9" i="1"/>
  <c r="Q13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Q66" i="1"/>
  <c r="Q67" i="1"/>
  <c r="Q68" i="1"/>
  <c r="Q69" i="1"/>
  <c r="Q70" i="1"/>
  <c r="Q71" i="1"/>
  <c r="Q126" i="1"/>
  <c r="Q133" i="1"/>
  <c r="Q134" i="1"/>
  <c r="G121" i="2"/>
  <c r="C121" i="2"/>
  <c r="G120" i="2"/>
  <c r="C120" i="2"/>
  <c r="G68" i="2"/>
  <c r="C68" i="2"/>
  <c r="G67" i="2"/>
  <c r="C67" i="2"/>
  <c r="G66" i="2"/>
  <c r="C66" i="2"/>
  <c r="G65" i="2"/>
  <c r="C65" i="2"/>
  <c r="G64" i="2"/>
  <c r="C64" i="2"/>
  <c r="G63" i="2"/>
  <c r="C63" i="2"/>
  <c r="G119" i="2"/>
  <c r="C119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" i="2"/>
  <c r="C11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H121" i="2"/>
  <c r="B121" i="2"/>
  <c r="D121" i="2"/>
  <c r="A121" i="2"/>
  <c r="H120" i="2"/>
  <c r="B120" i="2"/>
  <c r="D120" i="2"/>
  <c r="A120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119" i="2"/>
  <c r="B119" i="2"/>
  <c r="D119" i="2"/>
  <c r="A119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F32" i="2"/>
  <c r="D32" i="2"/>
  <c r="A32" i="2"/>
  <c r="H31" i="2"/>
  <c r="B31" i="2"/>
  <c r="F31" i="2"/>
  <c r="D31" i="2"/>
  <c r="A31" i="2"/>
  <c r="H30" i="2"/>
  <c r="F30" i="2"/>
  <c r="D30" i="2"/>
  <c r="B30" i="2"/>
  <c r="A30" i="2"/>
  <c r="H29" i="2"/>
  <c r="F29" i="2"/>
  <c r="D29" i="2"/>
  <c r="B29" i="2"/>
  <c r="A29" i="2"/>
  <c r="H28" i="2"/>
  <c r="B28" i="2"/>
  <c r="F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" i="2"/>
  <c r="B11" i="2"/>
  <c r="D11" i="2"/>
  <c r="A11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Q131" i="1"/>
  <c r="Q132" i="1"/>
  <c r="E96" i="1"/>
  <c r="F96" i="1" s="1"/>
  <c r="G96" i="1" s="1"/>
  <c r="I96" i="1" s="1"/>
  <c r="C17" i="1"/>
  <c r="Q127" i="1"/>
  <c r="Q130" i="1"/>
  <c r="Q129" i="1"/>
  <c r="Q128" i="1"/>
  <c r="Q125" i="1"/>
  <c r="Q124" i="1"/>
  <c r="Q95" i="1"/>
  <c r="Q77" i="1"/>
  <c r="Q117" i="1"/>
  <c r="Q118" i="1"/>
  <c r="Q119" i="1"/>
  <c r="Q120" i="1"/>
  <c r="Q121" i="1"/>
  <c r="Q122" i="1"/>
  <c r="Q123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6" i="1"/>
  <c r="Q97" i="1"/>
  <c r="Q98" i="1"/>
  <c r="Q99" i="1"/>
  <c r="Q100" i="1"/>
  <c r="Q101" i="1"/>
  <c r="Q102" i="1"/>
  <c r="Q107" i="1"/>
  <c r="Q111" i="1"/>
  <c r="Q112" i="1"/>
  <c r="Q113" i="1"/>
  <c r="Q114" i="1"/>
  <c r="Q115" i="1"/>
  <c r="Q116" i="1"/>
  <c r="Q103" i="1"/>
  <c r="Q104" i="1"/>
  <c r="Q105" i="1"/>
  <c r="Q106" i="1"/>
  <c r="Q108" i="1"/>
  <c r="Q109" i="1"/>
  <c r="Q110" i="1"/>
  <c r="Q75" i="1"/>
  <c r="Q80" i="1"/>
  <c r="Q81" i="1"/>
  <c r="Q74" i="1"/>
  <c r="Q72" i="1"/>
  <c r="Q73" i="1"/>
  <c r="Q76" i="1"/>
  <c r="Q78" i="1"/>
  <c r="Q79" i="1"/>
  <c r="Q64" i="1"/>
  <c r="E73" i="2"/>
  <c r="E33" i="2"/>
  <c r="E96" i="2"/>
  <c r="E109" i="2"/>
  <c r="E110" i="2"/>
  <c r="E68" i="1"/>
  <c r="F68" i="1" s="1"/>
  <c r="G68" i="1" s="1"/>
  <c r="I68" i="1" s="1"/>
  <c r="E112" i="1"/>
  <c r="F112" i="1" s="1"/>
  <c r="G112" i="1" s="1"/>
  <c r="I112" i="1" s="1"/>
  <c r="E69" i="1"/>
  <c r="F69" i="1"/>
  <c r="G69" i="1" s="1"/>
  <c r="I69" i="1" s="1"/>
  <c r="E88" i="1"/>
  <c r="F88" i="1" s="1"/>
  <c r="G88" i="1" s="1"/>
  <c r="I88" i="1" s="1"/>
  <c r="E65" i="1"/>
  <c r="E112" i="2" s="1"/>
  <c r="E128" i="1"/>
  <c r="F128" i="1" s="1"/>
  <c r="G128" i="1" s="1"/>
  <c r="K128" i="1" s="1"/>
  <c r="E49" i="2"/>
  <c r="E66" i="1"/>
  <c r="E113" i="2" s="1"/>
  <c r="F66" i="1"/>
  <c r="G66" i="1" s="1"/>
  <c r="I66" i="1" s="1"/>
  <c r="E104" i="1"/>
  <c r="F104" i="1" s="1"/>
  <c r="G104" i="1" s="1"/>
  <c r="I104" i="1" s="1"/>
  <c r="E80" i="1"/>
  <c r="E18" i="2" s="1"/>
  <c r="F80" i="1"/>
  <c r="G80" i="1" s="1"/>
  <c r="I80" i="1" s="1"/>
  <c r="E26" i="2"/>
  <c r="E120" i="1"/>
  <c r="F120" i="1"/>
  <c r="E45" i="2"/>
  <c r="E135" i="1"/>
  <c r="F135" i="1"/>
  <c r="G135" i="1" s="1"/>
  <c r="I135" i="1" s="1"/>
  <c r="E81" i="1"/>
  <c r="F81" i="1" s="1"/>
  <c r="G81" i="1" s="1"/>
  <c r="I81" i="1" s="1"/>
  <c r="E89" i="1"/>
  <c r="F89" i="1" s="1"/>
  <c r="G89" i="1" s="1"/>
  <c r="I89" i="1" s="1"/>
  <c r="E97" i="1"/>
  <c r="E34" i="2" s="1"/>
  <c r="F97" i="1"/>
  <c r="G97" i="1" s="1"/>
  <c r="I97" i="1" s="1"/>
  <c r="E105" i="1"/>
  <c r="F105" i="1" s="1"/>
  <c r="G105" i="1" s="1"/>
  <c r="I105" i="1" s="1"/>
  <c r="E113" i="1"/>
  <c r="E50" i="2" s="1"/>
  <c r="E121" i="1"/>
  <c r="E58" i="2" s="1"/>
  <c r="F121" i="1"/>
  <c r="G121" i="1" s="1"/>
  <c r="I121" i="1" s="1"/>
  <c r="E129" i="1"/>
  <c r="E65" i="2" s="1"/>
  <c r="E72" i="1"/>
  <c r="F72" i="1"/>
  <c r="G72" i="1" s="1"/>
  <c r="I72" i="1" s="1"/>
  <c r="E52" i="1"/>
  <c r="F52" i="1" s="1"/>
  <c r="G52" i="1" s="1"/>
  <c r="H52" i="1" s="1"/>
  <c r="E54" i="1"/>
  <c r="F54" i="1" s="1"/>
  <c r="G54" i="1" s="1"/>
  <c r="H54" i="1" s="1"/>
  <c r="E56" i="1"/>
  <c r="F56" i="1" s="1"/>
  <c r="G56" i="1" s="1"/>
  <c r="H56" i="1" s="1"/>
  <c r="E58" i="1"/>
  <c r="E106" i="2" s="1"/>
  <c r="E60" i="1"/>
  <c r="E108" i="2" s="1"/>
  <c r="F60" i="1"/>
  <c r="G60" i="1" s="1"/>
  <c r="H60" i="1" s="1"/>
  <c r="E62" i="1"/>
  <c r="F62" i="1" s="1"/>
  <c r="G62" i="1" s="1"/>
  <c r="H62" i="1" s="1"/>
  <c r="E23" i="1"/>
  <c r="E25" i="1"/>
  <c r="F25" i="1"/>
  <c r="G25" i="1" s="1"/>
  <c r="H25" i="1" s="1"/>
  <c r="E30" i="1"/>
  <c r="E78" i="2" s="1"/>
  <c r="E35" i="1"/>
  <c r="E46" i="1"/>
  <c r="F46" i="1" s="1"/>
  <c r="G46" i="1" s="1"/>
  <c r="H46" i="1" s="1"/>
  <c r="E28" i="1"/>
  <c r="E76" i="2" s="1"/>
  <c r="F28" i="1"/>
  <c r="G28" i="1" s="1"/>
  <c r="H28" i="1" s="1"/>
  <c r="E31" i="1"/>
  <c r="E34" i="1"/>
  <c r="F34" i="1"/>
  <c r="G34" i="1" s="1"/>
  <c r="H34" i="1" s="1"/>
  <c r="E38" i="1"/>
  <c r="F38" i="1"/>
  <c r="G38" i="1"/>
  <c r="H38" i="1" s="1"/>
  <c r="E40" i="1"/>
  <c r="F40" i="1"/>
  <c r="G40" i="1" s="1"/>
  <c r="H40" i="1" s="1"/>
  <c r="E42" i="1"/>
  <c r="F42" i="1"/>
  <c r="E44" i="1"/>
  <c r="F44" i="1"/>
  <c r="G44" i="1"/>
  <c r="H44" i="1" s="1"/>
  <c r="E47" i="1"/>
  <c r="E49" i="1"/>
  <c r="E97" i="2" s="1"/>
  <c r="E51" i="1"/>
  <c r="E84" i="1"/>
  <c r="E22" i="2" s="1"/>
  <c r="E92" i="1"/>
  <c r="F92" i="1"/>
  <c r="E100" i="1"/>
  <c r="E37" i="2" s="1"/>
  <c r="E108" i="1"/>
  <c r="F108" i="1"/>
  <c r="E116" i="1"/>
  <c r="E53" i="2" s="1"/>
  <c r="E124" i="1"/>
  <c r="E61" i="2" s="1"/>
  <c r="F124" i="1"/>
  <c r="E132" i="1"/>
  <c r="F132" i="1" s="1"/>
  <c r="G132" i="1" s="1"/>
  <c r="K132" i="1" s="1"/>
  <c r="E63" i="1"/>
  <c r="E67" i="1"/>
  <c r="E70" i="1"/>
  <c r="F70" i="1"/>
  <c r="G70" i="1"/>
  <c r="I70" i="1" s="1"/>
  <c r="E79" i="1"/>
  <c r="F79" i="1"/>
  <c r="E87" i="1"/>
  <c r="E95" i="1"/>
  <c r="E103" i="1"/>
  <c r="E40" i="2" s="1"/>
  <c r="E111" i="1"/>
  <c r="F111" i="1"/>
  <c r="G111" i="1" s="1"/>
  <c r="I111" i="1" s="1"/>
  <c r="E119" i="1"/>
  <c r="F119" i="1"/>
  <c r="G119" i="1" s="1"/>
  <c r="I119" i="1" s="1"/>
  <c r="E127" i="1"/>
  <c r="F127" i="1" s="1"/>
  <c r="G127" i="1" s="1"/>
  <c r="K127" i="1" s="1"/>
  <c r="E76" i="1"/>
  <c r="F76" i="1"/>
  <c r="G76" i="1" s="1"/>
  <c r="I76" i="1" s="1"/>
  <c r="E64" i="1"/>
  <c r="F64" i="1"/>
  <c r="G64" i="1" s="1"/>
  <c r="I64" i="1" s="1"/>
  <c r="G42" i="1"/>
  <c r="H42" i="1"/>
  <c r="E82" i="1"/>
  <c r="E20" i="2" s="1"/>
  <c r="F82" i="1"/>
  <c r="G82" i="1" s="1"/>
  <c r="I82" i="1" s="1"/>
  <c r="E90" i="1"/>
  <c r="G92" i="1"/>
  <c r="I92" i="1" s="1"/>
  <c r="E98" i="1"/>
  <c r="E35" i="2" s="1"/>
  <c r="F98" i="1"/>
  <c r="G98" i="1" s="1"/>
  <c r="I98" i="1" s="1"/>
  <c r="E106" i="1"/>
  <c r="F106" i="1" s="1"/>
  <c r="G106" i="1" s="1"/>
  <c r="I106" i="1" s="1"/>
  <c r="G108" i="1"/>
  <c r="I108" i="1" s="1"/>
  <c r="E114" i="1"/>
  <c r="E51" i="2" s="1"/>
  <c r="F114" i="1"/>
  <c r="E122" i="1"/>
  <c r="F122" i="1" s="1"/>
  <c r="G122" i="1" s="1"/>
  <c r="I122" i="1" s="1"/>
  <c r="G124" i="1"/>
  <c r="E130" i="1"/>
  <c r="E66" i="2" s="1"/>
  <c r="F130" i="1"/>
  <c r="G130" i="1"/>
  <c r="J130" i="1" s="1"/>
  <c r="E71" i="1"/>
  <c r="E77" i="1"/>
  <c r="F77" i="1" s="1"/>
  <c r="G77" i="1" s="1"/>
  <c r="I77" i="1" s="1"/>
  <c r="G79" i="1"/>
  <c r="I79" i="1"/>
  <c r="E85" i="1"/>
  <c r="E93" i="1"/>
  <c r="F93" i="1"/>
  <c r="G93" i="1" s="1"/>
  <c r="I93" i="1" s="1"/>
  <c r="E101" i="1"/>
  <c r="E38" i="2" s="1"/>
  <c r="F101" i="1"/>
  <c r="G101" i="1" s="1"/>
  <c r="I101" i="1" s="1"/>
  <c r="E109" i="1"/>
  <c r="F109" i="1"/>
  <c r="G109" i="1" s="1"/>
  <c r="I109" i="1" s="1"/>
  <c r="E117" i="1"/>
  <c r="E54" i="2" s="1"/>
  <c r="E125" i="1"/>
  <c r="F125" i="1"/>
  <c r="G125" i="1" s="1"/>
  <c r="J125" i="1" s="1"/>
  <c r="E133" i="1"/>
  <c r="F133" i="1"/>
  <c r="G133" i="1" s="1"/>
  <c r="K133" i="1" s="1"/>
  <c r="E74" i="1"/>
  <c r="F74" i="1"/>
  <c r="G74" i="1"/>
  <c r="I74" i="1" s="1"/>
  <c r="E53" i="1"/>
  <c r="E101" i="2" s="1"/>
  <c r="F53" i="1"/>
  <c r="E55" i="1"/>
  <c r="E57" i="1"/>
  <c r="E105" i="2" s="1"/>
  <c r="F57" i="1"/>
  <c r="G57" i="1" s="1"/>
  <c r="H57" i="1" s="1"/>
  <c r="E59" i="1"/>
  <c r="E61" i="1"/>
  <c r="F61" i="1"/>
  <c r="E22" i="1"/>
  <c r="F22" i="1"/>
  <c r="G22" i="1"/>
  <c r="H22" i="1" s="1"/>
  <c r="E24" i="1"/>
  <c r="F24" i="1"/>
  <c r="G24" i="1" s="1"/>
  <c r="H24" i="1" s="1"/>
  <c r="E26" i="1"/>
  <c r="F26" i="1"/>
  <c r="G26" i="1"/>
  <c r="H26" i="1" s="1"/>
  <c r="E32" i="1"/>
  <c r="E80" i="2" s="1"/>
  <c r="F32" i="1"/>
  <c r="G32" i="1" s="1"/>
  <c r="H32" i="1" s="1"/>
  <c r="E36" i="1"/>
  <c r="F36" i="1"/>
  <c r="G36" i="1" s="1"/>
  <c r="H36" i="1" s="1"/>
  <c r="E27" i="1"/>
  <c r="E75" i="2" s="1"/>
  <c r="E29" i="1"/>
  <c r="F29" i="1" s="1"/>
  <c r="G29" i="1" s="1"/>
  <c r="H29" i="1" s="1"/>
  <c r="E33" i="1"/>
  <c r="E81" i="2" s="1"/>
  <c r="E37" i="1"/>
  <c r="E85" i="2" s="1"/>
  <c r="F37" i="1"/>
  <c r="G37" i="1" s="1"/>
  <c r="H37" i="1" s="1"/>
  <c r="E39" i="1"/>
  <c r="E87" i="2" s="1"/>
  <c r="E41" i="1"/>
  <c r="F41" i="1"/>
  <c r="G41" i="1" s="1"/>
  <c r="H41" i="1" s="1"/>
  <c r="E43" i="1"/>
  <c r="F43" i="1" s="1"/>
  <c r="G43" i="1" s="1"/>
  <c r="H43" i="1" s="1"/>
  <c r="E45" i="1"/>
  <c r="F45" i="1" s="1"/>
  <c r="G45" i="1" s="1"/>
  <c r="H45" i="1" s="1"/>
  <c r="E48" i="1"/>
  <c r="F48" i="1" s="1"/>
  <c r="G48" i="1" s="1"/>
  <c r="H48" i="1" s="1"/>
  <c r="E50" i="1"/>
  <c r="F50" i="1" s="1"/>
  <c r="G50" i="1" s="1"/>
  <c r="H50" i="1" s="1"/>
  <c r="E21" i="1"/>
  <c r="F21" i="1" s="1"/>
  <c r="G21" i="1" s="1"/>
  <c r="H21" i="1" s="1"/>
  <c r="E83" i="1"/>
  <c r="E21" i="2" s="1"/>
  <c r="F83" i="1"/>
  <c r="G83" i="1" s="1"/>
  <c r="I83" i="1" s="1"/>
  <c r="E91" i="1"/>
  <c r="E29" i="2" s="1"/>
  <c r="E99" i="1"/>
  <c r="F99" i="1" s="1"/>
  <c r="G99" i="1" s="1"/>
  <c r="I99" i="1" s="1"/>
  <c r="E107" i="1"/>
  <c r="E44" i="2" s="1"/>
  <c r="E115" i="1"/>
  <c r="E123" i="1"/>
  <c r="F123" i="1" s="1"/>
  <c r="G123" i="1" s="1"/>
  <c r="I123" i="1" s="1"/>
  <c r="E131" i="1"/>
  <c r="F131" i="1" s="1"/>
  <c r="G131" i="1" s="1"/>
  <c r="K131" i="1" s="1"/>
  <c r="E73" i="1"/>
  <c r="E13" i="2" s="1"/>
  <c r="E75" i="1"/>
  <c r="F75" i="1" s="1"/>
  <c r="G75" i="1" s="1"/>
  <c r="I75" i="1" s="1"/>
  <c r="G53" i="1"/>
  <c r="H53" i="1"/>
  <c r="G61" i="1"/>
  <c r="H61" i="1" s="1"/>
  <c r="E78" i="1"/>
  <c r="F78" i="1" s="1"/>
  <c r="G78" i="1" s="1"/>
  <c r="I78" i="1" s="1"/>
  <c r="E86" i="1"/>
  <c r="F86" i="1"/>
  <c r="G86" i="1" s="1"/>
  <c r="I86" i="1" s="1"/>
  <c r="E94" i="1"/>
  <c r="F94" i="1"/>
  <c r="G94" i="1" s="1"/>
  <c r="I94" i="1" s="1"/>
  <c r="E102" i="1"/>
  <c r="E110" i="1"/>
  <c r="F110" i="1" s="1"/>
  <c r="G110" i="1" s="1"/>
  <c r="I110" i="1" s="1"/>
  <c r="E118" i="1"/>
  <c r="F118" i="1" s="1"/>
  <c r="G118" i="1" s="1"/>
  <c r="I118" i="1" s="1"/>
  <c r="G120" i="1"/>
  <c r="I120" i="1" s="1"/>
  <c r="E126" i="1"/>
  <c r="F126" i="1" s="1"/>
  <c r="G126" i="1" s="1"/>
  <c r="K126" i="1" s="1"/>
  <c r="E134" i="1"/>
  <c r="F134" i="1" s="1"/>
  <c r="G134" i="1" s="1"/>
  <c r="K134" i="1" s="1"/>
  <c r="E41" i="2"/>
  <c r="G114" i="1"/>
  <c r="I114" i="1" s="1"/>
  <c r="E15" i="2"/>
  <c r="F39" i="1"/>
  <c r="G39" i="1"/>
  <c r="H39" i="1" s="1"/>
  <c r="F71" i="1"/>
  <c r="G71" i="1"/>
  <c r="I71" i="1" s="1"/>
  <c r="E118" i="2"/>
  <c r="E27" i="2"/>
  <c r="F107" i="1"/>
  <c r="G107" i="1"/>
  <c r="I107" i="1" s="1"/>
  <c r="E120" i="2"/>
  <c r="E63" i="2"/>
  <c r="E36" i="2"/>
  <c r="E98" i="2"/>
  <c r="E92" i="2"/>
  <c r="E70" i="2"/>
  <c r="E31" i="2"/>
  <c r="E100" i="2"/>
  <c r="E107" i="2"/>
  <c r="F59" i="1"/>
  <c r="G59" i="1" s="1"/>
  <c r="H59" i="1" s="1"/>
  <c r="F23" i="1"/>
  <c r="G23" i="1" s="1"/>
  <c r="H23" i="1" s="1"/>
  <c r="E71" i="2"/>
  <c r="E121" i="2"/>
  <c r="E64" i="2"/>
  <c r="E59" i="2"/>
  <c r="E62" i="2"/>
  <c r="E17" i="2"/>
  <c r="E82" i="2"/>
  <c r="E14" i="2"/>
  <c r="E89" i="2"/>
  <c r="F102" i="1"/>
  <c r="G102" i="1"/>
  <c r="I102" i="1" s="1"/>
  <c r="E39" i="2"/>
  <c r="E46" i="2"/>
  <c r="E12" i="2"/>
  <c r="E84" i="2"/>
  <c r="F95" i="1"/>
  <c r="G95" i="1"/>
  <c r="I95" i="1"/>
  <c r="E32" i="2"/>
  <c r="F67" i="1"/>
  <c r="G67" i="1"/>
  <c r="I67" i="1" s="1"/>
  <c r="E114" i="2"/>
  <c r="F31" i="1"/>
  <c r="G31" i="1"/>
  <c r="H31" i="1"/>
  <c r="E79" i="2"/>
  <c r="E48" i="2"/>
  <c r="E102" i="2"/>
  <c r="E116" i="2"/>
  <c r="E90" i="2"/>
  <c r="F55" i="1"/>
  <c r="G55" i="1" s="1"/>
  <c r="H55" i="1" s="1"/>
  <c r="E103" i="2"/>
  <c r="F63" i="1"/>
  <c r="G63" i="1"/>
  <c r="I63" i="1"/>
  <c r="E111" i="2"/>
  <c r="F51" i="1"/>
  <c r="G51" i="1" s="1"/>
  <c r="H51" i="1" s="1"/>
  <c r="E99" i="2"/>
  <c r="E57" i="2"/>
  <c r="E23" i="2"/>
  <c r="F85" i="1"/>
  <c r="G85" i="1"/>
  <c r="I85" i="1" s="1"/>
  <c r="F87" i="1"/>
  <c r="G87" i="1"/>
  <c r="I87" i="1" s="1"/>
  <c r="E25" i="2"/>
  <c r="E56" i="2"/>
  <c r="E55" i="2"/>
  <c r="E30" i="2"/>
  <c r="E43" i="2"/>
  <c r="E47" i="2"/>
  <c r="E24" i="2"/>
  <c r="E88" i="2"/>
  <c r="E16" i="2"/>
  <c r="E86" i="2"/>
  <c r="E11" i="2"/>
  <c r="E74" i="2"/>
  <c r="F115" i="1"/>
  <c r="G115" i="1"/>
  <c r="I115" i="1" s="1"/>
  <c r="E52" i="2"/>
  <c r="F35" i="1"/>
  <c r="G35" i="1"/>
  <c r="H35" i="1"/>
  <c r="E83" i="2"/>
  <c r="E94" i="2"/>
  <c r="E93" i="2"/>
  <c r="K124" i="1"/>
  <c r="F47" i="1"/>
  <c r="G47" i="1" s="1"/>
  <c r="H47" i="1" s="1"/>
  <c r="E95" i="2"/>
  <c r="F90" i="1"/>
  <c r="G90" i="1"/>
  <c r="I90" i="1"/>
  <c r="E28" i="2"/>
  <c r="E68" i="2"/>
  <c r="E104" i="2"/>
  <c r="E117" i="2"/>
  <c r="E69" i="2"/>
  <c r="E72" i="2"/>
  <c r="E60" i="2" l="1"/>
  <c r="F117" i="1"/>
  <c r="G117" i="1" s="1"/>
  <c r="I117" i="1" s="1"/>
  <c r="F103" i="1"/>
  <c r="G103" i="1" s="1"/>
  <c r="I103" i="1" s="1"/>
  <c r="F116" i="1"/>
  <c r="G116" i="1" s="1"/>
  <c r="I116" i="1" s="1"/>
  <c r="F100" i="1"/>
  <c r="G100" i="1" s="1"/>
  <c r="I100" i="1" s="1"/>
  <c r="F84" i="1"/>
  <c r="G84" i="1" s="1"/>
  <c r="I84" i="1" s="1"/>
  <c r="F30" i="1"/>
  <c r="G30" i="1" s="1"/>
  <c r="H30" i="1" s="1"/>
  <c r="E115" i="2"/>
  <c r="E19" i="2"/>
  <c r="F33" i="1"/>
  <c r="G33" i="1" s="1"/>
  <c r="H33" i="1" s="1"/>
  <c r="F58" i="1"/>
  <c r="G58" i="1" s="1"/>
  <c r="H58" i="1" s="1"/>
  <c r="F113" i="1"/>
  <c r="G113" i="1" s="1"/>
  <c r="I113" i="1" s="1"/>
  <c r="F65" i="1"/>
  <c r="G65" i="1" s="1"/>
  <c r="I65" i="1" s="1"/>
  <c r="E119" i="2"/>
  <c r="E77" i="2"/>
  <c r="E67" i="2"/>
  <c r="E42" i="2"/>
  <c r="E91" i="2"/>
  <c r="F73" i="1"/>
  <c r="G73" i="1" s="1"/>
  <c r="I73" i="1" s="1"/>
  <c r="F91" i="1"/>
  <c r="G91" i="1" s="1"/>
  <c r="I91" i="1" s="1"/>
  <c r="F49" i="1"/>
  <c r="G49" i="1" s="1"/>
  <c r="H49" i="1" s="1"/>
  <c r="F129" i="1"/>
  <c r="G129" i="1" s="1"/>
  <c r="F27" i="1"/>
  <c r="G27" i="1" s="1"/>
  <c r="H27" i="1" s="1"/>
  <c r="C12" i="1"/>
  <c r="C11" i="1"/>
  <c r="O138" i="1" l="1"/>
  <c r="C16" i="1"/>
  <c r="D18" i="1" s="1"/>
  <c r="O89" i="1"/>
  <c r="O38" i="1"/>
  <c r="O108" i="1"/>
  <c r="O49" i="1"/>
  <c r="O33" i="1"/>
  <c r="O98" i="1"/>
  <c r="O129" i="1"/>
  <c r="O69" i="1"/>
  <c r="O25" i="1"/>
  <c r="O47" i="1"/>
  <c r="O50" i="1"/>
  <c r="O110" i="1"/>
  <c r="O94" i="1"/>
  <c r="O75" i="1"/>
  <c r="O121" i="1"/>
  <c r="O26" i="1"/>
  <c r="O99" i="1"/>
  <c r="O62" i="1"/>
  <c r="O86" i="1"/>
  <c r="O74" i="1"/>
  <c r="O117" i="1"/>
  <c r="O24" i="1"/>
  <c r="O59" i="1"/>
  <c r="O61" i="1"/>
  <c r="O35" i="1"/>
  <c r="O126" i="1"/>
  <c r="O119" i="1"/>
  <c r="O95" i="1"/>
  <c r="O66" i="1"/>
  <c r="O111" i="1"/>
  <c r="O132" i="1"/>
  <c r="O113" i="1"/>
  <c r="O67" i="1"/>
  <c r="O60" i="1"/>
  <c r="O27" i="1"/>
  <c r="O81" i="1"/>
  <c r="O87" i="1"/>
  <c r="O45" i="1"/>
  <c r="O100" i="1"/>
  <c r="O58" i="1"/>
  <c r="O120" i="1"/>
  <c r="O39" i="1"/>
  <c r="O37" i="1"/>
  <c r="O85" i="1"/>
  <c r="O88" i="1"/>
  <c r="O90" i="1"/>
  <c r="O105" i="1"/>
  <c r="O112" i="1"/>
  <c r="O32" i="1"/>
  <c r="O23" i="1"/>
  <c r="O109" i="1"/>
  <c r="O115" i="1"/>
  <c r="O43" i="1"/>
  <c r="O92" i="1"/>
  <c r="O21" i="1"/>
  <c r="O122" i="1"/>
  <c r="O42" i="1"/>
  <c r="O103" i="1"/>
  <c r="O22" i="1"/>
  <c r="O72" i="1"/>
  <c r="O116" i="1"/>
  <c r="O64" i="1"/>
  <c r="O97" i="1"/>
  <c r="O78" i="1"/>
  <c r="O104" i="1"/>
  <c r="O135" i="1"/>
  <c r="O114" i="1"/>
  <c r="O70" i="1"/>
  <c r="O128" i="1"/>
  <c r="O124" i="1"/>
  <c r="O131" i="1"/>
  <c r="O40" i="1"/>
  <c r="O123" i="1"/>
  <c r="O71" i="1"/>
  <c r="O54" i="1"/>
  <c r="O77" i="1"/>
  <c r="O68" i="1"/>
  <c r="O101" i="1"/>
  <c r="O52" i="1"/>
  <c r="O127" i="1"/>
  <c r="O51" i="1"/>
  <c r="O118" i="1"/>
  <c r="O46" i="1"/>
  <c r="O91" i="1"/>
  <c r="O76" i="1"/>
  <c r="O130" i="1"/>
  <c r="O133" i="1"/>
  <c r="O57" i="1"/>
  <c r="O28" i="1"/>
  <c r="O31" i="1"/>
  <c r="O83" i="1"/>
  <c r="O48" i="1"/>
  <c r="O80" i="1"/>
  <c r="O106" i="1"/>
  <c r="O63" i="1"/>
  <c r="O30" i="1"/>
  <c r="O137" i="1"/>
  <c r="O65" i="1"/>
  <c r="C15" i="1"/>
  <c r="C18" i="1" s="1"/>
  <c r="O55" i="1"/>
  <c r="O84" i="1"/>
  <c r="O29" i="1"/>
  <c r="O41" i="1"/>
  <c r="O73" i="1"/>
  <c r="O56" i="1"/>
  <c r="O125" i="1"/>
  <c r="O44" i="1"/>
  <c r="O102" i="1"/>
  <c r="O96" i="1"/>
  <c r="O53" i="1"/>
  <c r="O93" i="1"/>
  <c r="O136" i="1"/>
  <c r="O34" i="1"/>
  <c r="O36" i="1"/>
  <c r="O79" i="1"/>
  <c r="O134" i="1"/>
  <c r="O82" i="1"/>
  <c r="O107" i="1"/>
  <c r="J129" i="1"/>
  <c r="F18" i="1" l="1"/>
  <c r="F19" i="1" s="1"/>
</calcChain>
</file>

<file path=xl/sharedStrings.xml><?xml version="1.0" encoding="utf-8"?>
<sst xmlns="http://schemas.openxmlformats.org/spreadsheetml/2006/main" count="1169" uniqueCount="505">
  <si>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</si>
  <si>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</si>
  <si>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</si>
  <si>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</si>
  <si>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</si>
  <si>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</si>
  <si>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</si>
  <si>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</si>
  <si>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</si>
  <si>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</si>
  <si>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</si>
  <si>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</si>
  <si>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</si>
  <si>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</si>
  <si>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</si>
  <si>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</si>
  <si>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</si>
  <si>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</si>
  <si>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</si>
  <si>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</si>
  <si>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</si>
  <si>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</si>
  <si>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</si>
  <si>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</si>
  <si>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</si>
  <si>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</si>
  <si>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pg</t>
  </si>
  <si>
    <t>MemIt 46,259</t>
  </si>
  <si>
    <t>K</t>
  </si>
  <si>
    <t>HBZ 75</t>
  </si>
  <si>
    <t>ORION 128</t>
  </si>
  <si>
    <t>ORION 129</t>
  </si>
  <si>
    <t>Peter H</t>
  </si>
  <si>
    <t>BBSAG Bull...33</t>
  </si>
  <si>
    <t>B</t>
  </si>
  <si>
    <t>Locher K</t>
  </si>
  <si>
    <t>BBSAG Bull.38</t>
  </si>
  <si>
    <t>BBSAG Bull.39</t>
  </si>
  <si>
    <t>BBSAG Bull.40</t>
  </si>
  <si>
    <t>BBSAG Bull.44</t>
  </si>
  <si>
    <t>BBSAG Bull.45</t>
  </si>
  <si>
    <t>BBSAG Bull.46</t>
  </si>
  <si>
    <t>BBSAG Bull.47</t>
  </si>
  <si>
    <t>BBSAG Bull.51</t>
  </si>
  <si>
    <t>BBSAG Bull.57</t>
  </si>
  <si>
    <t>BBSAG Bull.60</t>
  </si>
  <si>
    <t>BBSAG 61</t>
  </si>
  <si>
    <t>BBSAG Bull.62</t>
  </si>
  <si>
    <t>BBSAG Bull.64</t>
  </si>
  <si>
    <t>BBSAG Bull.68</t>
  </si>
  <si>
    <t>BBSAG Bull.69</t>
  </si>
  <si>
    <t>BBSAG Bull.79</t>
  </si>
  <si>
    <t>BRNO 28</t>
  </si>
  <si>
    <t>BBSAG Bull.82</t>
  </si>
  <si>
    <t>BRNO 30</t>
  </si>
  <si>
    <t>BBSAG Bull.86</t>
  </si>
  <si>
    <t>BBSAG Bull.90</t>
  </si>
  <si>
    <t>BBSAG Bull.93</t>
  </si>
  <si>
    <t>BBSAG Bull.96</t>
  </si>
  <si>
    <t>BBSAG Bull.98</t>
  </si>
  <si>
    <t>BBSAG Bull.99</t>
  </si>
  <si>
    <t>BBSAG Bull.102</t>
  </si>
  <si>
    <t>BBSAG Bull.105</t>
  </si>
  <si>
    <t>BBSAG Bull.110</t>
  </si>
  <si>
    <t>Diethelm R</t>
  </si>
  <si>
    <t>BBSAG Bull.113</t>
  </si>
  <si>
    <t>BBSAG Bull.114</t>
  </si>
  <si>
    <t>Paschke A</t>
  </si>
  <si>
    <t>BBSAG Bull.116</t>
  </si>
  <si>
    <t>IBVS 5287</t>
  </si>
  <si>
    <t>I</t>
  </si>
  <si>
    <t>IBVS 5296</t>
  </si>
  <si>
    <t>IBVS 5657</t>
  </si>
  <si>
    <t>IBVS 5676</t>
  </si>
  <si>
    <t>TT And / GSC 3623-2323</t>
  </si>
  <si>
    <t># of data points:</t>
  </si>
  <si>
    <t>IBVS 5731</t>
  </si>
  <si>
    <t>EA/SD:</t>
  </si>
  <si>
    <t>IBVS 5438</t>
  </si>
  <si>
    <t>.0.0009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</si>
  <si>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</si>
  <si>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</si>
  <si>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</si>
  <si>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</si>
  <si>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</si>
  <si>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</si>
  <si>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</si>
  <si>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</si>
  <si>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</si>
  <si>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</si>
  <si>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</si>
  <si>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</si>
  <si>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</si>
  <si>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</si>
  <si>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</si>
  <si>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</si>
  <si>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</si>
  <si>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</si>
  <si>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2414898.34 </t>
  </si>
  <si>
    <t> 31.08.1899 20:09 </t>
  </si>
  <si>
    <t> -0.17 </t>
  </si>
  <si>
    <t>P </t>
  </si>
  <si>
    <t> S.Blazko </t>
  </si>
  <si>
    <t> AN 177.109 </t>
  </si>
  <si>
    <t>2417550.18 </t>
  </si>
  <si>
    <t> 05.12.1906 16:19 </t>
  </si>
  <si>
    <t> -0.06 </t>
  </si>
  <si>
    <t>2417793.44 </t>
  </si>
  <si>
    <t> 05.08.1907 22:33 </t>
  </si>
  <si>
    <t> -0.13 </t>
  </si>
  <si>
    <t>2417912.468 </t>
  </si>
  <si>
    <t> 02.12.1907 23:13 </t>
  </si>
  <si>
    <t> 0.002 </t>
  </si>
  <si>
    <t>V </t>
  </si>
  <si>
    <t> S.Enebo </t>
  </si>
  <si>
    <t> AN 177.122 </t>
  </si>
  <si>
    <t>2417959.366 </t>
  </si>
  <si>
    <t> 18.01.1908 20:47 </t>
  </si>
  <si>
    <t> -0.106 </t>
  </si>
  <si>
    <t> M.Luizet </t>
  </si>
  <si>
    <t> AN 178.173 </t>
  </si>
  <si>
    <t>2417984.372 </t>
  </si>
  <si>
    <t> 12.02.1908 20:55 </t>
  </si>
  <si>
    <t> 0.014 </t>
  </si>
  <si>
    <t>2418512.398 </t>
  </si>
  <si>
    <t> 24.07.1909 21:33 </t>
  </si>
  <si>
    <t> -0.094 </t>
  </si>
  <si>
    <t> A.A.Nijland </t>
  </si>
  <si>
    <t> AN 234.111 </t>
  </si>
  <si>
    <t>2418628.522 </t>
  </si>
  <si>
    <t> 18.11.1909 00:31 </t>
  </si>
  <si>
    <t> -0.105 </t>
  </si>
  <si>
    <t>2418791.671 </t>
  </si>
  <si>
    <t> 30.04.1910 04:06 </t>
  </si>
  <si>
    <t> -0.097 </t>
  </si>
  <si>
    <t>2418852.503 </t>
  </si>
  <si>
    <t> 30.06.1910 00:04 </t>
  </si>
  <si>
    <t> AN 195.441 </t>
  </si>
  <si>
    <t>2418863.558 </t>
  </si>
  <si>
    <t> 11.07.1910 01:23 </t>
  </si>
  <si>
    <t> -0.102 </t>
  </si>
  <si>
    <t>2418899.481 </t>
  </si>
  <si>
    <t> 15.08.1910 23:32 </t>
  </si>
  <si>
    <t> -0.126 </t>
  </si>
  <si>
    <t>2418913.332 </t>
  </si>
  <si>
    <t> 29.08.1910 19:58 </t>
  </si>
  <si>
    <t> -0.100 </t>
  </si>
  <si>
    <t>2418935.445 </t>
  </si>
  <si>
    <t> 20.09.1910 22:40 </t>
  </si>
  <si>
    <t> -0.108 </t>
  </si>
  <si>
    <t>2418957.556 </t>
  </si>
  <si>
    <t> 13.10.1910 01:20 </t>
  </si>
  <si>
    <t> -0.118 </t>
  </si>
  <si>
    <t>2418971.378 </t>
  </si>
  <si>
    <t> 26.10.1910 21:04 </t>
  </si>
  <si>
    <t> -0.121 </t>
  </si>
  <si>
    <t>2419090.279 </t>
  </si>
  <si>
    <t> 22.02.1911 18:41 </t>
  </si>
  <si>
    <t> -0.120 </t>
  </si>
  <si>
    <t>2419192.593 </t>
  </si>
  <si>
    <t> 05.06.1911 02:13 </t>
  </si>
  <si>
    <t> -0.114 </t>
  </si>
  <si>
    <t>2419195.354 </t>
  </si>
  <si>
    <t> 07.06.1911 20:29 </t>
  </si>
  <si>
    <t>2419206.421 </t>
  </si>
  <si>
    <t> 18.06.1911 22:06 </t>
  </si>
  <si>
    <t> -0.112 </t>
  </si>
  <si>
    <t>2419228.538 </t>
  </si>
  <si>
    <t> 11.07.1911 00:54 </t>
  </si>
  <si>
    <t> -0.116 </t>
  </si>
  <si>
    <t>2419239.599 </t>
  </si>
  <si>
    <t> 22.07.1911 02:22 </t>
  </si>
  <si>
    <t> -0.115 </t>
  </si>
  <si>
    <t>2419253.430 </t>
  </si>
  <si>
    <t> 04.08.1911 22:19 </t>
  </si>
  <si>
    <t> -0.110 </t>
  </si>
  <si>
    <t>2419311.483 </t>
  </si>
  <si>
    <t> 01.10.1911 23:35 </t>
  </si>
  <si>
    <t> -0.124 </t>
  </si>
  <si>
    <t>2419336.364 </t>
  </si>
  <si>
    <t> 26.10.1911 20:44 </t>
  </si>
  <si>
    <t> -0.129 </t>
  </si>
  <si>
    <t>2419419.331 </t>
  </si>
  <si>
    <t> 17.01.1912 19:56 </t>
  </si>
  <si>
    <t>2419430.400 </t>
  </si>
  <si>
    <t> 28.01.1912 21:36 </t>
  </si>
  <si>
    <t>2419593.536 </t>
  </si>
  <si>
    <t> 10.07.1912 00:51 </t>
  </si>
  <si>
    <t> -0.111 </t>
  </si>
  <si>
    <t>2419629.480 </t>
  </si>
  <si>
    <t> 14.08.1912 23:31 </t>
  </si>
  <si>
    <t> -0.113 </t>
  </si>
  <si>
    <t>2419665.426 </t>
  </si>
  <si>
    <t> 19.09.1912 22:13 </t>
  </si>
  <si>
    <t>2419679.246 </t>
  </si>
  <si>
    <t> 03.10.1912 17:54 </t>
  </si>
  <si>
    <t> -0.119 </t>
  </si>
  <si>
    <t>2420005.521 </t>
  </si>
  <si>
    <t> 26.08.1913 00:30 </t>
  </si>
  <si>
    <t>2420008.298 </t>
  </si>
  <si>
    <t> 28.08.1913 19:09 </t>
  </si>
  <si>
    <t>2420019.354 </t>
  </si>
  <si>
    <t> 08.09.1913 20:29 </t>
  </si>
  <si>
    <t>2420066.350 </t>
  </si>
  <si>
    <t> 25.10.1913 20:24 </t>
  </si>
  <si>
    <t>2420251.620 </t>
  </si>
  <si>
    <t> 29.04.1914 02:52 </t>
  </si>
  <si>
    <t>2420359.434 </t>
  </si>
  <si>
    <t> 14.08.1914 22:24 </t>
  </si>
  <si>
    <t> -0.146 </t>
  </si>
  <si>
    <t>2420699.542 </t>
  </si>
  <si>
    <t> 21.07.1915 01:00 </t>
  </si>
  <si>
    <t> -0.145 </t>
  </si>
  <si>
    <t>2420749.324 </t>
  </si>
  <si>
    <t> 08.09.1915 19:46 </t>
  </si>
  <si>
    <t> -0.135 </t>
  </si>
  <si>
    <t>2420760.387 </t>
  </si>
  <si>
    <t> 19.09.1915 21:17 </t>
  </si>
  <si>
    <t> -0.133 </t>
  </si>
  <si>
    <t>2420771.437 </t>
  </si>
  <si>
    <t> 30.09.1915 22:29 </t>
  </si>
  <si>
    <t> -0.143 </t>
  </si>
  <si>
    <t>2420807.392 </t>
  </si>
  <si>
    <t> 05.11.1915 21:24 </t>
  </si>
  <si>
    <t> -0.134 </t>
  </si>
  <si>
    <t>2432138.700 </t>
  </si>
  <si>
    <t> 14.11.1946 04:48 </t>
  </si>
  <si>
    <t> -0.210 </t>
  </si>
  <si>
    <t> B.S.Whitney </t>
  </si>
  <si>
    <t> AJ 64.260 </t>
  </si>
  <si>
    <t>2434237.413 </t>
  </si>
  <si>
    <t> 12.08.1952 21:54 </t>
  </si>
  <si>
    <t> -0.209 </t>
  </si>
  <si>
    <t> R.Szafraniec </t>
  </si>
  <si>
    <t> AAC 5.51 </t>
  </si>
  <si>
    <t>2434549.878 </t>
  </si>
  <si>
    <t> 21.06.1953 09:04 </t>
  </si>
  <si>
    <t> -0.200 </t>
  </si>
  <si>
    <t>2434660.477 </t>
  </si>
  <si>
    <t> 09.10.1953 23:26 </t>
  </si>
  <si>
    <t> -0.205 </t>
  </si>
  <si>
    <t> AAC 5.189 </t>
  </si>
  <si>
    <t>2435835.657 </t>
  </si>
  <si>
    <t> 28.12.1956 03:46 </t>
  </si>
  <si>
    <t> -0.193 </t>
  </si>
  <si>
    <t>2436026.451 </t>
  </si>
  <si>
    <t> 06.07.1957 22:49 </t>
  </si>
  <si>
    <t> -0.191 </t>
  </si>
  <si>
    <t> AA 8.189 </t>
  </si>
  <si>
    <t>2436081.751 </t>
  </si>
  <si>
    <t> 31.08.1957 06:01 </t>
  </si>
  <si>
    <t>2436211.711 </t>
  </si>
  <si>
    <t> 08.01.1958 05:03 </t>
  </si>
  <si>
    <t>2436875.343 </t>
  </si>
  <si>
    <t> 02.11.1959 20:13 </t>
  </si>
  <si>
    <t> -0.185 </t>
  </si>
  <si>
    <t> G.Romano </t>
  </si>
  <si>
    <t> MSAI 46.261 </t>
  </si>
  <si>
    <t>2437229.278 </t>
  </si>
  <si>
    <t> 21.10.1960 18:40 </t>
  </si>
  <si>
    <t> -0.183 </t>
  </si>
  <si>
    <t>2437583.297 </t>
  </si>
  <si>
    <t> 10.10.1961 19:07 </t>
  </si>
  <si>
    <t>2438288.370 </t>
  </si>
  <si>
    <t> 15.09.1963 20:52 </t>
  </si>
  <si>
    <t> -0.125 </t>
  </si>
  <si>
    <t> K.Kordylewski </t>
  </si>
  <si>
    <t>IBVS 35 </t>
  </si>
  <si>
    <t>2439029.428 </t>
  </si>
  <si>
    <t> 25.09.1965 22:16 </t>
  </si>
  <si>
    <t> K.Häussler </t>
  </si>
  <si>
    <t> HABZ 75 </t>
  </si>
  <si>
    <t>2439383.363 </t>
  </si>
  <si>
    <t> 14.09.1966 20:42 </t>
  </si>
  <si>
    <t>2441172.381 </t>
  </si>
  <si>
    <t> 08.08.1971 21:08 </t>
  </si>
  <si>
    <t> H.Peter </t>
  </si>
  <si>
    <t> ORI 129 </t>
  </si>
  <si>
    <t>2441598.263 </t>
  </si>
  <si>
    <t> 07.10.1972 18:18 </t>
  </si>
  <si>
    <t> -0.058 </t>
  </si>
  <si>
    <t>2441960.449 </t>
  </si>
  <si>
    <t> 04.10.1973 22:46 </t>
  </si>
  <si>
    <t>2443713.558 </t>
  </si>
  <si>
    <t> 24.07.1978 01:23 </t>
  </si>
  <si>
    <t> -0.065 </t>
  </si>
  <si>
    <t> K.Locher </t>
  </si>
  <si>
    <t> BBS 38 </t>
  </si>
  <si>
    <t>2443749.494 </t>
  </si>
  <si>
    <t> 28.08.1978 23:51 </t>
  </si>
  <si>
    <t> -0.075 </t>
  </si>
  <si>
    <t>2443810.341 </t>
  </si>
  <si>
    <t> 28.10.1978 20:11 </t>
  </si>
  <si>
    <t> -0.061 </t>
  </si>
  <si>
    <t> BBS 39 </t>
  </si>
  <si>
    <t>2443821.384 </t>
  </si>
  <si>
    <t> 08.11.1978 21:12 </t>
  </si>
  <si>
    <t> -0.078 </t>
  </si>
  <si>
    <t> BBS 40 </t>
  </si>
  <si>
    <t>2444114.496 </t>
  </si>
  <si>
    <t> 28.08.1979 23:54 </t>
  </si>
  <si>
    <t> -0.067 </t>
  </si>
  <si>
    <t> BBS 44 </t>
  </si>
  <si>
    <t>2444128.326 </t>
  </si>
  <si>
    <t> 11.09.1979 19:49 </t>
  </si>
  <si>
    <t> -0.062 </t>
  </si>
  <si>
    <t> BBS 45 </t>
  </si>
  <si>
    <t>2444211.275 </t>
  </si>
  <si>
    <t> 03.12.1979 18:36 </t>
  </si>
  <si>
    <t> -0.066 </t>
  </si>
  <si>
    <t> BBS 46 </t>
  </si>
  <si>
    <t>2444360.594 </t>
  </si>
  <si>
    <t> 01.05.1980 02:15 </t>
  </si>
  <si>
    <t> -0.063 </t>
  </si>
  <si>
    <t> BBS 47 </t>
  </si>
  <si>
    <t>2444540.337 </t>
  </si>
  <si>
    <t> 27.10.1980 20:05 </t>
  </si>
  <si>
    <t> -0.051 </t>
  </si>
  <si>
    <t> BBS 51 </t>
  </si>
  <si>
    <t>2444902.553 </t>
  </si>
  <si>
    <t> 25.10.1981 01:16 </t>
  </si>
  <si>
    <t> BBS 57 </t>
  </si>
  <si>
    <t>2445115.481 </t>
  </si>
  <si>
    <t> 25.05.1982 23:32 </t>
  </si>
  <si>
    <t> -0.048 </t>
  </si>
  <si>
    <t> BBS 60 </t>
  </si>
  <si>
    <t>2445151.426 </t>
  </si>
  <si>
    <t> 30.06.1982 22:13 </t>
  </si>
  <si>
    <t> -0.050 </t>
  </si>
  <si>
    <t> BBS 61 </t>
  </si>
  <si>
    <t>2445162.498 </t>
  </si>
  <si>
    <t> 11.07.1982 23:57 </t>
  </si>
  <si>
    <t> -0.038 </t>
  </si>
  <si>
    <t>2445231.598 </t>
  </si>
  <si>
    <t> 19.09.1982 02:21 </t>
  </si>
  <si>
    <t> BBS 62 </t>
  </si>
  <si>
    <t>2445353.276 </t>
  </si>
  <si>
    <t> 18.01.1983 18:37 </t>
  </si>
  <si>
    <t> -0.052 </t>
  </si>
  <si>
    <t> BBS 64 </t>
  </si>
  <si>
    <t>2445585.548 </t>
  </si>
  <si>
    <t> 08.09.1983 01:09 </t>
  </si>
  <si>
    <t> BBS 68 </t>
  </si>
  <si>
    <t>2445596.584 </t>
  </si>
  <si>
    <t> 19.09.1983 02:00 </t>
  </si>
  <si>
    <t> -0.073 </t>
  </si>
  <si>
    <t>2445621.496 </t>
  </si>
  <si>
    <t> 13.10.1983 23:54 </t>
  </si>
  <si>
    <t> -0.047 </t>
  </si>
  <si>
    <t> BBS 69 </t>
  </si>
  <si>
    <t>2445635.337 </t>
  </si>
  <si>
    <t> 27.10.1983 20:05 </t>
  </si>
  <si>
    <t> -0.031 </t>
  </si>
  <si>
    <t>2446376.384 </t>
  </si>
  <si>
    <t> 06.11.1985 21:12 </t>
  </si>
  <si>
    <t> BBS 79 </t>
  </si>
  <si>
    <t>2446622.475 </t>
  </si>
  <si>
    <t> 10.07.1986 23:24 </t>
  </si>
  <si>
    <t> -0.034 </t>
  </si>
  <si>
    <t> P.Svoboda </t>
  </si>
  <si>
    <t> BRNO 28 </t>
  </si>
  <si>
    <t>2446622.480 </t>
  </si>
  <si>
    <t> 10.07.1986 23:31 </t>
  </si>
  <si>
    <t> -0.029 </t>
  </si>
  <si>
    <t> P.Wagner </t>
  </si>
  <si>
    <t>2446622.481 </t>
  </si>
  <si>
    <t> 10.07.1986 23:32 </t>
  </si>
  <si>
    <t> -0.028 </t>
  </si>
  <si>
    <t> P.Lutcha </t>
  </si>
  <si>
    <t>2446622.483 </t>
  </si>
  <si>
    <t> 10.07.1986 23:35 </t>
  </si>
  <si>
    <t> -0.026 </t>
  </si>
  <si>
    <t> P.Hajek </t>
  </si>
  <si>
    <t>2446766.268 </t>
  </si>
  <si>
    <t> 01.12.1986 18:25 </t>
  </si>
  <si>
    <t> -0.027 </t>
  </si>
  <si>
    <t> BBS 82 </t>
  </si>
  <si>
    <t>2447034.493 </t>
  </si>
  <si>
    <t> 26.08.1987 23:49 </t>
  </si>
  <si>
    <t> -0.016 </t>
  </si>
  <si>
    <t> R.Santler </t>
  </si>
  <si>
    <t> BRNO 30 </t>
  </si>
  <si>
    <t> J.Vavrincova </t>
  </si>
  <si>
    <t>2447034.508 </t>
  </si>
  <si>
    <t> 27.08.1987 00:11 </t>
  </si>
  <si>
    <t> -0.001 </t>
  </si>
  <si>
    <t> M.Zejda </t>
  </si>
  <si>
    <t>2447117.424 </t>
  </si>
  <si>
    <t> 17.11.1987 22:10 </t>
  </si>
  <si>
    <t> BBS 86 </t>
  </si>
  <si>
    <t>2447471.362 </t>
  </si>
  <si>
    <t> 05.11.1988 20:41 </t>
  </si>
  <si>
    <t> -0.033 </t>
  </si>
  <si>
    <t> BBS 90 </t>
  </si>
  <si>
    <t>2447825.322 </t>
  </si>
  <si>
    <t> 25.10.1989 19:43 </t>
  </si>
  <si>
    <t> -0.006 </t>
  </si>
  <si>
    <t> BBS 93 </t>
  </si>
  <si>
    <t>2448176.472 </t>
  </si>
  <si>
    <t> 11.10.1990 23:19 </t>
  </si>
  <si>
    <t> -0.024 </t>
  </si>
  <si>
    <t> BBS 96 </t>
  </si>
  <si>
    <t>2448483.404 </t>
  </si>
  <si>
    <t> 14.08.1991 21:41 </t>
  </si>
  <si>
    <t> -0.018 </t>
  </si>
  <si>
    <t> BBS 98 </t>
  </si>
  <si>
    <t>2448519.339 </t>
  </si>
  <si>
    <t> 19.09.1991 20:08 </t>
  </si>
  <si>
    <t> -0.030 </t>
  </si>
  <si>
    <t> BBS 99 </t>
  </si>
  <si>
    <t>2448859.459 </t>
  </si>
  <si>
    <t> 24.08.1992 23:00 </t>
  </si>
  <si>
    <t> -0.017 </t>
  </si>
  <si>
    <t> BBS 102 </t>
  </si>
  <si>
    <t>2449213.381 </t>
  </si>
  <si>
    <t> 13.08.1993 21:08 </t>
  </si>
  <si>
    <t> BBS 105 </t>
  </si>
  <si>
    <t>2449990.406 </t>
  </si>
  <si>
    <t> 29.09.1995 21:44 </t>
  </si>
  <si>
    <t> 0.004 </t>
  </si>
  <si>
    <t> BBS 110 </t>
  </si>
  <si>
    <t>2450380.259 </t>
  </si>
  <si>
    <t> 23.10.1996 18:12 </t>
  </si>
  <si>
    <t> -0.023 </t>
  </si>
  <si>
    <t>E </t>
  </si>
  <si>
    <t>?</t>
  </si>
  <si>
    <t> R.Diethelm </t>
  </si>
  <si>
    <t> BBS 113 </t>
  </si>
  <si>
    <t>2450391.309 </t>
  </si>
  <si>
    <t> 03.11.1996 19:24 </t>
  </si>
  <si>
    <t> BBS 114 </t>
  </si>
  <si>
    <t>2450684.405 </t>
  </si>
  <si>
    <t> 23.08.1997 21:43 </t>
  </si>
  <si>
    <t> A.Paschke </t>
  </si>
  <si>
    <t> BBS 116 </t>
  </si>
  <si>
    <t>2450731.402 </t>
  </si>
  <si>
    <t> 09.10.1997 21:38 </t>
  </si>
  <si>
    <t>2451848.5437 </t>
  </si>
  <si>
    <t> 31.10.2000 01:02 </t>
  </si>
  <si>
    <t> -0.0064 </t>
  </si>
  <si>
    <t>IBVS 5287 </t>
  </si>
  <si>
    <t>2452202.4791 </t>
  </si>
  <si>
    <t> 19.10.2001 23:29 </t>
  </si>
  <si>
    <t> -0.0040 </t>
  </si>
  <si>
    <t>o</t>
  </si>
  <si>
    <t> K.&amp; M.Rätz </t>
  </si>
  <si>
    <t>BAVM 152 </t>
  </si>
  <si>
    <t>2452216.3022 </t>
  </si>
  <si>
    <t> 02.11.2001 19:15 </t>
  </si>
  <si>
    <t> E.Blättler </t>
  </si>
  <si>
    <t> BBS 127 </t>
  </si>
  <si>
    <t>2452531.5268 </t>
  </si>
  <si>
    <t> 14.09.2002 00:38 </t>
  </si>
  <si>
    <t> -0.0033 </t>
  </si>
  <si>
    <t> BBS 129 </t>
  </si>
  <si>
    <t>2452957.3556 </t>
  </si>
  <si>
    <t> 13.11.2003 20:32 </t>
  </si>
  <si>
    <t> -0.0000 </t>
  </si>
  <si>
    <t> L.Kotková &amp; M.Wolf </t>
  </si>
  <si>
    <t>IBVS 5676 </t>
  </si>
  <si>
    <t>2453300.2418 </t>
  </si>
  <si>
    <t> 21.10.2004 17:48 </t>
  </si>
  <si>
    <t> 0.0136 </t>
  </si>
  <si>
    <t>-I</t>
  </si>
  <si>
    <t>BAVM 173 </t>
  </si>
  <si>
    <t>2453662.4564 </t>
  </si>
  <si>
    <t> 18.10.2005 22:57 </t>
  </si>
  <si>
    <t>0</t>
  </si>
  <si>
    <t> 0.0000 </t>
  </si>
  <si>
    <t>C </t>
  </si>
  <si>
    <t>BAVM 178 </t>
  </si>
  <si>
    <t>2454298.4326 </t>
  </si>
  <si>
    <t> 16.07.2007 22:22 </t>
  </si>
  <si>
    <t>230</t>
  </si>
  <si>
    <t> 0.0030 </t>
  </si>
  <si>
    <t> A.Liakos &amp; P.Niarchos </t>
  </si>
  <si>
    <t>IBVS 5897 </t>
  </si>
  <si>
    <t>2454309.4931 </t>
  </si>
  <si>
    <t> 27.07.2007 23:50 </t>
  </si>
  <si>
    <t>234</t>
  </si>
  <si>
    <t> 0.0031 </t>
  </si>
  <si>
    <t>2455039.4804 </t>
  </si>
  <si>
    <t> 26.07.2009 23:31 </t>
  </si>
  <si>
    <t>498</t>
  </si>
  <si>
    <t> 0.0037 </t>
  </si>
  <si>
    <t> Moschner &amp; Frank </t>
  </si>
  <si>
    <t>BAVM 212 </t>
  </si>
  <si>
    <t>2455758.4051 </t>
  </si>
  <si>
    <t> 15.07.2011 21:43 </t>
  </si>
  <si>
    <t>758</t>
  </si>
  <si>
    <t> 0.0021 </t>
  </si>
  <si>
    <t> W.Moschner &amp; P.Frank </t>
  </si>
  <si>
    <t>BAVM 225 </t>
  </si>
  <si>
    <t>s5</t>
  </si>
  <si>
    <t>s6</t>
  </si>
  <si>
    <t>IBVS 0035</t>
  </si>
  <si>
    <t>wt</t>
  </si>
  <si>
    <r>
      <t>diff</t>
    </r>
    <r>
      <rPr>
        <vertAlign val="superscript"/>
        <sz val="10"/>
        <rFont val="Arial"/>
        <family val="2"/>
      </rPr>
      <t>2</t>
    </r>
  </si>
  <si>
    <r>
      <t>wt.diff</t>
    </r>
    <r>
      <rPr>
        <vertAlign val="superscript"/>
        <sz val="10"/>
        <rFont val="Arial"/>
        <family val="2"/>
      </rPr>
      <t>2</t>
    </r>
  </si>
  <si>
    <t>IBVS 6157</t>
  </si>
  <si>
    <t>0.0002</t>
  </si>
  <si>
    <t>Add cycle</t>
  </si>
  <si>
    <t>Old Cycle</t>
  </si>
  <si>
    <t>JBAV, 60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</si>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</sst>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5" fillId="0" borderId="0" xfId="0" applyFont="1">
      <alignment vertical="top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0" fillId="2" borderId="12" xfId="0" applyFill="1" applyBorder="1" applyAlignment="1">
      <alignment horizontal="left" wrapText="1" indent="1"/>
    </xf>
    <xf numFmtId="0" fontId="0" fillId="2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right" wrapText="1"/>
    </xf>
    <xf numFmtId="0" fontId="18" fillId="2" borderId="12" xfId="7" applyFill="1" applyBorder="1" applyAlignment="1" applyProtection="1">
      <alignment horizontal="right" wrapText="1"/>
    </xf>
    <xf numFmtId="0" fontId="0" fillId="2" borderId="13" xfId="0" applyFill="1" applyBorder="1" applyAlignment="1">
      <alignment horizontal="left" wrapText="1" indent="1"/>
    </xf>
    <xf numFmtId="0" fontId="0" fillId="2" borderId="13" xfId="0" applyFill="1" applyBorder="1" applyAlignment="1">
      <alignment horizontal="center" wrapText="1"/>
    </xf>
    <xf numFmtId="0" fontId="0" fillId="2" borderId="13" xfId="0" applyFill="1" applyBorder="1" applyAlignment="1">
      <alignment horizontal="right" wrapText="1"/>
    </xf>
    <xf numFmtId="0" fontId="18" fillId="2" borderId="13" xfId="7" applyFill="1" applyBorder="1" applyAlignment="1" applyProtection="1">
      <alignment horizontal="right" wrapText="1"/>
    </xf>
    <xf numFmtId="0" fontId="5" fillId="2" borderId="0" xfId="0" applyFont="1" applyFill="1" applyAlignment="1">
      <alignment horizontal="left" vertical="top" wrapText="1" inden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right" vertical="top" wrapText="1"/>
    </xf>
    <xf numFmtId="0" fontId="18" fillId="2" borderId="0" xfId="7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TT And - O-C Diagr.</a:t>
            </a:r>
          </a:p>
        </c:rich>
      </c:tx>
      <c:layout>
        <c:manualLayout>
          <c:xMode val="edge"/>
          <c:yMode val="edge"/>
          <c:x val="0.3724832214765100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604026845637"/>
          <c:y val="0.14723926380368099"/>
          <c:w val="0.8120805369127517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0.33014800000091782</c:v>
                </c:pt>
                <c:pt idx="1">
                  <c:v>0.39896999999837135</c:v>
                </c:pt>
                <c:pt idx="2">
                  <c:v>0.32647399999768822</c:v>
                </c:pt>
                <c:pt idx="3">
                  <c:v>0.45336800000222865</c:v>
                </c:pt>
                <c:pt idx="4">
                  <c:v>0.34395400000357768</c:v>
                </c:pt>
                <c:pt idx="5">
                  <c:v>0.46367599999939557</c:v>
                </c:pt>
                <c:pt idx="6">
                  <c:v>0.34755399999994552</c:v>
                </c:pt>
                <c:pt idx="7">
                  <c:v>0.33558999999877415</c:v>
                </c:pt>
                <c:pt idx="8">
                  <c:v>0.34121199999572127</c:v>
                </c:pt>
                <c:pt idx="9">
                  <c:v>0.34008800000083284</c:v>
                </c:pt>
                <c:pt idx="10">
                  <c:v>0.33452000000033877</c:v>
                </c:pt>
                <c:pt idx="11">
                  <c:v>0.31067400000029011</c:v>
                </c:pt>
                <c:pt idx="12">
                  <c:v>0.33596399999805726</c:v>
                </c:pt>
                <c:pt idx="13">
                  <c:v>0.32782800000131829</c:v>
                </c:pt>
                <c:pt idx="14">
                  <c:v>0.31769200000053388</c:v>
                </c:pt>
                <c:pt idx="15">
                  <c:v>0.31398199999966891</c:v>
                </c:pt>
                <c:pt idx="16">
                  <c:v>0.31387599999652593</c:v>
                </c:pt>
                <c:pt idx="17">
                  <c:v>0.31762200000230223</c:v>
                </c:pt>
                <c:pt idx="18">
                  <c:v>0.31347999999707099</c:v>
                </c:pt>
                <c:pt idx="19">
                  <c:v>0.31991199999538367</c:v>
                </c:pt>
                <c:pt idx="20">
                  <c:v>0.3157759999994596</c:v>
                </c:pt>
                <c:pt idx="21">
                  <c:v>0.31620800000018789</c:v>
                </c:pt>
                <c:pt idx="22">
                  <c:v>0.32149799999751849</c:v>
                </c:pt>
                <c:pt idx="23">
                  <c:v>0.30651600000055623</c:v>
                </c:pt>
                <c:pt idx="24">
                  <c:v>0.30123800000001211</c:v>
                </c:pt>
                <c:pt idx="25">
                  <c:v>0.31397799999831477</c:v>
                </c:pt>
                <c:pt idx="26">
                  <c:v>0.32241000000067288</c:v>
                </c:pt>
                <c:pt idx="27">
                  <c:v>0.31503199999860954</c:v>
                </c:pt>
                <c:pt idx="28">
                  <c:v>0.31218599999920116</c:v>
                </c:pt>
                <c:pt idx="29">
                  <c:v>0.31134000000020023</c:v>
                </c:pt>
                <c:pt idx="30">
                  <c:v>0.30562999999892781</c:v>
                </c:pt>
                <c:pt idx="31">
                  <c:v>0.29387400000268826</c:v>
                </c:pt>
                <c:pt idx="32">
                  <c:v>0.30573199999707867</c:v>
                </c:pt>
                <c:pt idx="33">
                  <c:v>0.30116399999678833</c:v>
                </c:pt>
                <c:pt idx="34">
                  <c:v>0.28974999999627471</c:v>
                </c:pt>
                <c:pt idx="35">
                  <c:v>0.29523599999811267</c:v>
                </c:pt>
                <c:pt idx="36">
                  <c:v>0.26869799999985844</c:v>
                </c:pt>
                <c:pt idx="37">
                  <c:v>0.26423200000135694</c:v>
                </c:pt>
                <c:pt idx="38">
                  <c:v>0.27367600000070524</c:v>
                </c:pt>
                <c:pt idx="39">
                  <c:v>0.27610799999820301</c:v>
                </c:pt>
                <c:pt idx="40">
                  <c:v>0.26554000000032829</c:v>
                </c:pt>
                <c:pt idx="41">
                  <c:v>0.27369399999952293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AE-4D81-A210-895B2B51A9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94">
                    <c:v>4.0000000000000001E-3</c:v>
                  </c:pt>
                  <c:pt idx="95">
                    <c:v>6.0000000000000001E-3</c:v>
                  </c:pt>
                  <c:pt idx="96">
                    <c:v>3.0000000000000001E-3</c:v>
                  </c:pt>
                  <c:pt idx="97">
                    <c:v>8.0000000000000002E-3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0">
                    <c:v>4.0000000000000001E-3</c:v>
                  </c:pt>
                  <c:pt idx="101">
                    <c:v>0.01</c:v>
                  </c:pt>
                  <c:pt idx="102">
                    <c:v>6.0000000000000001E-3</c:v>
                  </c:pt>
                  <c:pt idx="103">
                    <c:v>1.9E-3</c:v>
                  </c:pt>
                  <c:pt idx="104">
                    <c:v>2.0000000000000001E-4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1E-4</c:v>
                  </c:pt>
                  <c:pt idx="108">
                    <c:v>1E-4</c:v>
                  </c:pt>
                  <c:pt idx="109">
                    <c:v>5.9999999999999995E-4</c:v>
                  </c:pt>
                  <c:pt idx="110">
                    <c:v>1E-4</c:v>
                  </c:pt>
                  <c:pt idx="111">
                    <c:v>1E-4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2.8999999999999998E-3</c:v>
                  </c:pt>
                  <c:pt idx="116">
                    <c:v>8.0000000000000004E-4</c:v>
                  </c:pt>
                  <c:pt idx="117">
                    <c:v>5.9999999999999995E-4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94">
                    <c:v>4.0000000000000001E-3</c:v>
                  </c:pt>
                  <c:pt idx="95">
                    <c:v>6.0000000000000001E-3</c:v>
                  </c:pt>
                  <c:pt idx="96">
                    <c:v>3.0000000000000001E-3</c:v>
                  </c:pt>
                  <c:pt idx="97">
                    <c:v>8.0000000000000002E-3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0">
                    <c:v>4.0000000000000001E-3</c:v>
                  </c:pt>
                  <c:pt idx="101">
                    <c:v>0.01</c:v>
                  </c:pt>
                  <c:pt idx="102">
                    <c:v>6.0000000000000001E-3</c:v>
                  </c:pt>
                  <c:pt idx="103">
                    <c:v>1.9E-3</c:v>
                  </c:pt>
                  <c:pt idx="104">
                    <c:v>2.0000000000000001E-4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1E-4</c:v>
                  </c:pt>
                  <c:pt idx="108">
                    <c:v>1E-4</c:v>
                  </c:pt>
                  <c:pt idx="109">
                    <c:v>5.9999999999999995E-4</c:v>
                  </c:pt>
                  <c:pt idx="110">
                    <c:v>1E-4</c:v>
                  </c:pt>
                  <c:pt idx="111">
                    <c:v>1E-4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2.8999999999999998E-3</c:v>
                  </c:pt>
                  <c:pt idx="116">
                    <c:v>8.0000000000000004E-4</c:v>
                  </c:pt>
                  <c:pt idx="11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42">
                  <c:v>2.9778000000078464E-2</c:v>
                </c:pt>
                <c:pt idx="43">
                  <c:v>0</c:v>
                </c:pt>
                <c:pt idx="44">
                  <c:v>3.9539999997941777E-3</c:v>
                </c:pt>
                <c:pt idx="45">
                  <c:v>-2.7259999988018535E-3</c:v>
                </c:pt>
                <c:pt idx="46">
                  <c:v>-8.0759999982547015E-3</c:v>
                </c:pt>
                <c:pt idx="47">
                  <c:v>-8.873999999195803E-3</c:v>
                </c:pt>
                <c:pt idx="48">
                  <c:v>-1.1714000000210945E-2</c:v>
                </c:pt>
                <c:pt idx="49">
                  <c:v>-1.3387999999395106E-2</c:v>
                </c:pt>
                <c:pt idx="50">
                  <c:v>-1.546799999778159E-2</c:v>
                </c:pt>
                <c:pt idx="51">
                  <c:v>-1.8644000003405381E-2</c:v>
                </c:pt>
                <c:pt idx="52">
                  <c:v>6.2180000000807922E-2</c:v>
                </c:pt>
                <c:pt idx="53">
                  <c:v>2.3970000002009328E-2</c:v>
                </c:pt>
                <c:pt idx="54">
                  <c:v>2.3913999997603241E-2</c:v>
                </c:pt>
                <c:pt idx="55">
                  <c:v>2.0737999999255408E-2</c:v>
                </c:pt>
                <c:pt idx="56">
                  <c:v>-8.135999996738974E-3</c:v>
                </c:pt>
                <c:pt idx="57">
                  <c:v>-8.135999996738974E-3</c:v>
                </c:pt>
                <c:pt idx="58">
                  <c:v>-8.135999996738974E-3</c:v>
                </c:pt>
                <c:pt idx="59">
                  <c:v>4.1995999999926426E-2</c:v>
                </c:pt>
                <c:pt idx="60">
                  <c:v>-5.6059999988065101E-3</c:v>
                </c:pt>
                <c:pt idx="61">
                  <c:v>3.3659999971860088E-3</c:v>
                </c:pt>
                <c:pt idx="62">
                  <c:v>-7.4800000002142042E-3</c:v>
                </c:pt>
                <c:pt idx="63">
                  <c:v>6.3959999970393255E-3</c:v>
                </c:pt>
                <c:pt idx="64">
                  <c:v>-1.1172000005899463E-2</c:v>
                </c:pt>
                <c:pt idx="65">
                  <c:v>-4.2240000038873404E-3</c:v>
                </c:pt>
                <c:pt idx="66">
                  <c:v>6.6000000515487045E-5</c:v>
                </c:pt>
                <c:pt idx="67">
                  <c:v>-5.1939999975729734E-3</c:v>
                </c:pt>
                <c:pt idx="68">
                  <c:v>-3.8620000050286762E-3</c:v>
                </c:pt>
                <c:pt idx="69">
                  <c:v>4.9080000026151538E-3</c:v>
                </c:pt>
                <c:pt idx="70">
                  <c:v>-1.2694000004557893E-2</c:v>
                </c:pt>
                <c:pt idx="71">
                  <c:v>-6.2800000159768388E-4</c:v>
                </c:pt>
                <c:pt idx="72">
                  <c:v>-2.4740000008023344E-3</c:v>
                </c:pt>
                <c:pt idx="73">
                  <c:v>-3.1042000002344139E-2</c:v>
                </c:pt>
                <c:pt idx="74">
                  <c:v>8.957999998528976E-3</c:v>
                </c:pt>
                <c:pt idx="75">
                  <c:v>-1.9592000004195143E-2</c:v>
                </c:pt>
                <c:pt idx="76">
                  <c:v>-7.8400000056717545E-3</c:v>
                </c:pt>
                <c:pt idx="77">
                  <c:v>-7.7679999958490953E-3</c:v>
                </c:pt>
                <c:pt idx="78">
                  <c:v>-3.2335999996575993E-2</c:v>
                </c:pt>
                <c:pt idx="79">
                  <c:v>-6.6139999980805442E-3</c:v>
                </c:pt>
                <c:pt idx="80">
                  <c:v>8.6759999976493418E-3</c:v>
                </c:pt>
                <c:pt idx="81">
                  <c:v>-2.3799999980838038E-3</c:v>
                </c:pt>
                <c:pt idx="82">
                  <c:v>-9.0180000042892061E-3</c:v>
                </c:pt>
                <c:pt idx="83">
                  <c:v>-4.0179999996325932E-3</c:v>
                </c:pt>
                <c:pt idx="84">
                  <c:v>-3.0180000030668452E-3</c:v>
                </c:pt>
                <c:pt idx="85">
                  <c:v>-1.0180000026593916E-3</c:v>
                </c:pt>
                <c:pt idx="86">
                  <c:v>-3.4020000020973384E-3</c:v>
                </c:pt>
                <c:pt idx="87">
                  <c:v>2.8240000028745271E-3</c:v>
                </c:pt>
                <c:pt idx="88">
                  <c:v>2.8240000028745271E-3</c:v>
                </c:pt>
                <c:pt idx="89">
                  <c:v>1.7824000002292451E-2</c:v>
                </c:pt>
                <c:pt idx="90">
                  <c:v>-2.0435999998881016E-2</c:v>
                </c:pt>
                <c:pt idx="91">
                  <c:v>-2.0612000000255648E-2</c:v>
                </c:pt>
                <c:pt idx="92">
                  <c:v>1.2120000028517097E-3</c:v>
                </c:pt>
                <c:pt idx="93">
                  <c:v>-2.1822000002430286E-2</c:v>
                </c:pt>
                <c:pt idx="94">
                  <c:v>-2.0583999998052604E-2</c:v>
                </c:pt>
                <c:pt idx="95">
                  <c:v>-3.2429999999294523E-2</c:v>
                </c:pt>
                <c:pt idx="96">
                  <c:v>-2.4895999995351303E-2</c:v>
                </c:pt>
                <c:pt idx="97">
                  <c:v>-4.1071999999985565E-2</c:v>
                </c:pt>
                <c:pt idx="98">
                  <c:v>-2.0973999999114312E-2</c:v>
                </c:pt>
                <c:pt idx="99">
                  <c:v>-5.2996000005805399E-2</c:v>
                </c:pt>
                <c:pt idx="100">
                  <c:v>-6.3564000003680121E-2</c:v>
                </c:pt>
                <c:pt idx="101">
                  <c:v>-7.2616000004927628E-2</c:v>
                </c:pt>
                <c:pt idx="102">
                  <c:v>-8.3029999994323589E-2</c:v>
                </c:pt>
                <c:pt idx="114">
                  <c:v>-0.11415400000259979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AE-4D81-A210-895B2B51A9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4">
                  <c:v>-6.147400000190828E-2</c:v>
                </c:pt>
                <c:pt idx="108">
                  <c:v>-6.0147999996843282E-2</c:v>
                </c:pt>
                <c:pt idx="109">
                  <c:v>-7.9149999997753184E-2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AE-4D81-A210-895B2B51A9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03">
                  <c:v>-5.8698000000731554E-2</c:v>
                </c:pt>
                <c:pt idx="105">
                  <c:v>-6.4084000005095731E-2</c:v>
                </c:pt>
                <c:pt idx="106">
                  <c:v>-6.5672000004269648E-2</c:v>
                </c:pt>
                <c:pt idx="107">
                  <c:v>-6.8739999995159451E-2</c:v>
                </c:pt>
                <c:pt idx="110">
                  <c:v>-8.5610000001906883E-2</c:v>
                </c:pt>
                <c:pt idx="111">
                  <c:v>-8.5677999995823484E-2</c:v>
                </c:pt>
                <c:pt idx="112">
                  <c:v>-9.5866000003297813E-2</c:v>
                </c:pt>
                <c:pt idx="113">
                  <c:v>-0.10808599999290891</c:v>
                </c:pt>
                <c:pt idx="115">
                  <c:v>-0.17149400000198511</c:v>
                </c:pt>
                <c:pt idx="116">
                  <c:v>-0.17050800000288291</c:v>
                </c:pt>
                <c:pt idx="117">
                  <c:v>-0.18422400000417838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AE-4D81-A210-895B2B51A90B}"/>
            </c:ext>
          </c:extLst>
        </c:ser>
        <c:ser>
          <c:idx val="5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AE-4D81-A210-895B2B51A90B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AE-4D81-A210-895B2B51A90B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0.51825967308661591</c:v>
                </c:pt>
                <c:pt idx="1">
                  <c:v>0.47740928006907046</c:v>
                </c:pt>
                <c:pt idx="2">
                  <c:v>0.47366075599655322</c:v>
                </c:pt>
                <c:pt idx="3">
                  <c:v>0.47182909082475499</c:v>
                </c:pt>
                <c:pt idx="4">
                  <c:v>0.47110494412892778</c:v>
                </c:pt>
                <c:pt idx="5">
                  <c:v>0.47072157234878398</c:v>
                </c:pt>
                <c:pt idx="6">
                  <c:v>0.4625855712368433</c:v>
                </c:pt>
                <c:pt idx="7">
                  <c:v>0.46079650292950547</c:v>
                </c:pt>
                <c:pt idx="8">
                  <c:v>0.45828328792634054</c:v>
                </c:pt>
                <c:pt idx="9">
                  <c:v>0.45734615690821123</c:v>
                </c:pt>
                <c:pt idx="10">
                  <c:v>0.45717576945036953</c:v>
                </c:pt>
                <c:pt idx="11">
                  <c:v>0.45662201021238402</c:v>
                </c:pt>
                <c:pt idx="12">
                  <c:v>0.45640902589008192</c:v>
                </c:pt>
                <c:pt idx="13">
                  <c:v>0.45606825097439851</c:v>
                </c:pt>
                <c:pt idx="14">
                  <c:v>0.45572747605871516</c:v>
                </c:pt>
                <c:pt idx="15">
                  <c:v>0.45551449173641306</c:v>
                </c:pt>
                <c:pt idx="16">
                  <c:v>0.45368282656461489</c:v>
                </c:pt>
                <c:pt idx="17">
                  <c:v>0.45210674257957922</c:v>
                </c:pt>
                <c:pt idx="18">
                  <c:v>0.45206414571511877</c:v>
                </c:pt>
                <c:pt idx="19">
                  <c:v>0.45189375825727712</c:v>
                </c:pt>
                <c:pt idx="20">
                  <c:v>0.45155298334159372</c:v>
                </c:pt>
                <c:pt idx="21">
                  <c:v>0.45138259588375207</c:v>
                </c:pt>
                <c:pt idx="22">
                  <c:v>0.45116961156144991</c:v>
                </c:pt>
                <c:pt idx="23">
                  <c:v>0.45027507740778105</c:v>
                </c:pt>
                <c:pt idx="24">
                  <c:v>0.44989170562763725</c:v>
                </c:pt>
                <c:pt idx="25">
                  <c:v>0.44861379969382453</c:v>
                </c:pt>
                <c:pt idx="26">
                  <c:v>0.44844341223598283</c:v>
                </c:pt>
                <c:pt idx="27">
                  <c:v>0.4459301972328179</c:v>
                </c:pt>
                <c:pt idx="28">
                  <c:v>0.4453764379948324</c:v>
                </c:pt>
                <c:pt idx="29">
                  <c:v>0.44482267875684689</c:v>
                </c:pt>
                <c:pt idx="30">
                  <c:v>0.44460969443454479</c:v>
                </c:pt>
                <c:pt idx="31">
                  <c:v>0.43958326442821494</c:v>
                </c:pt>
                <c:pt idx="32">
                  <c:v>0.43954066756375448</c:v>
                </c:pt>
                <c:pt idx="33">
                  <c:v>0.43937028010591278</c:v>
                </c:pt>
                <c:pt idx="34">
                  <c:v>0.43864613341008563</c:v>
                </c:pt>
                <c:pt idx="35">
                  <c:v>0.43579214349123729</c:v>
                </c:pt>
                <c:pt idx="36">
                  <c:v>0.43413086577728077</c:v>
                </c:pt>
                <c:pt idx="37">
                  <c:v>0.42889145144864876</c:v>
                </c:pt>
                <c:pt idx="38">
                  <c:v>0.42812470788836116</c:v>
                </c:pt>
                <c:pt idx="39">
                  <c:v>0.42795432043051945</c:v>
                </c:pt>
                <c:pt idx="40">
                  <c:v>0.42778393297267781</c:v>
                </c:pt>
                <c:pt idx="41">
                  <c:v>0.4272301737346923</c:v>
                </c:pt>
                <c:pt idx="42">
                  <c:v>0.25266822317587934</c:v>
                </c:pt>
                <c:pt idx="43">
                  <c:v>0.22033720305041835</c:v>
                </c:pt>
                <c:pt idx="44">
                  <c:v>0.21552375736639057</c:v>
                </c:pt>
                <c:pt idx="45">
                  <c:v>0.21381988278797365</c:v>
                </c:pt>
                <c:pt idx="46">
                  <c:v>0.19571621539229392</c:v>
                </c:pt>
                <c:pt idx="47">
                  <c:v>0.19277703174452474</c:v>
                </c:pt>
                <c:pt idx="48">
                  <c:v>0.19192509445531628</c:v>
                </c:pt>
                <c:pt idx="49">
                  <c:v>0.1899230418256764</c:v>
                </c:pt>
                <c:pt idx="50">
                  <c:v>0.17969979435517491</c:v>
                </c:pt>
                <c:pt idx="51">
                  <c:v>0.1742473957042408</c:v>
                </c:pt>
                <c:pt idx="52">
                  <c:v>0.16879499705330667</c:v>
                </c:pt>
                <c:pt idx="53">
                  <c:v>0.15793279661589882</c:v>
                </c:pt>
                <c:pt idx="54">
                  <c:v>0.14651683694050549</c:v>
                </c:pt>
                <c:pt idx="55">
                  <c:v>0.14106443828957138</c:v>
                </c:pt>
                <c:pt idx="56">
                  <c:v>0.11350426698367777</c:v>
                </c:pt>
                <c:pt idx="57">
                  <c:v>0.11350426698367777</c:v>
                </c:pt>
                <c:pt idx="58">
                  <c:v>0.11350426698367777</c:v>
                </c:pt>
                <c:pt idx="59">
                  <c:v>0.10694434985677265</c:v>
                </c:pt>
                <c:pt idx="60">
                  <c:v>0.10136416061245725</c:v>
                </c:pt>
                <c:pt idx="61">
                  <c:v>7.4357748544549129E-2</c:v>
                </c:pt>
                <c:pt idx="62">
                  <c:v>7.380398930656365E-2</c:v>
                </c:pt>
                <c:pt idx="63">
                  <c:v>7.2866858288434339E-2</c:v>
                </c:pt>
                <c:pt idx="64">
                  <c:v>7.2696470830592635E-2</c:v>
                </c:pt>
                <c:pt idx="65">
                  <c:v>6.8181203197787837E-2</c:v>
                </c:pt>
                <c:pt idx="66">
                  <c:v>6.7968218875485709E-2</c:v>
                </c:pt>
                <c:pt idx="67">
                  <c:v>6.6690312941673019E-2</c:v>
                </c:pt>
                <c:pt idx="68">
                  <c:v>6.4390082260810194E-2</c:v>
                </c:pt>
                <c:pt idx="69">
                  <c:v>6.1621286070882714E-2</c:v>
                </c:pt>
                <c:pt idx="70">
                  <c:v>5.6041096826567299E-2</c:v>
                </c:pt>
                <c:pt idx="71">
                  <c:v>5.2761138263114737E-2</c:v>
                </c:pt>
                <c:pt idx="72">
                  <c:v>5.2207379025129258E-2</c:v>
                </c:pt>
                <c:pt idx="73">
                  <c:v>5.2036991567287555E-2</c:v>
                </c:pt>
                <c:pt idx="74">
                  <c:v>5.2036991567287555E-2</c:v>
                </c:pt>
                <c:pt idx="75">
                  <c:v>5.0972069955776994E-2</c:v>
                </c:pt>
                <c:pt idx="76">
                  <c:v>4.9097807919518371E-2</c:v>
                </c:pt>
                <c:pt idx="77">
                  <c:v>4.5519671304842857E-2</c:v>
                </c:pt>
                <c:pt idx="78">
                  <c:v>4.5349283847001154E-2</c:v>
                </c:pt>
                <c:pt idx="79">
                  <c:v>4.496591206685735E-2</c:v>
                </c:pt>
                <c:pt idx="80">
                  <c:v>4.4752927744555249E-2</c:v>
                </c:pt>
                <c:pt idx="81">
                  <c:v>3.3336968069161921E-2</c:v>
                </c:pt>
                <c:pt idx="82">
                  <c:v>2.9545847132184277E-2</c:v>
                </c:pt>
                <c:pt idx="83">
                  <c:v>2.9545847132184277E-2</c:v>
                </c:pt>
                <c:pt idx="84">
                  <c:v>2.9545847132184277E-2</c:v>
                </c:pt>
                <c:pt idx="85">
                  <c:v>2.9545847132184277E-2</c:v>
                </c:pt>
                <c:pt idx="86">
                  <c:v>2.7330810180242276E-2</c:v>
                </c:pt>
                <c:pt idx="87">
                  <c:v>2.3198914327581255E-2</c:v>
                </c:pt>
                <c:pt idx="88">
                  <c:v>2.3198914327581255E-2</c:v>
                </c:pt>
                <c:pt idx="89">
                  <c:v>2.3198914327581255E-2</c:v>
                </c:pt>
                <c:pt idx="90">
                  <c:v>2.1921008393768565E-2</c:v>
                </c:pt>
                <c:pt idx="91">
                  <c:v>1.6468609742834456E-2</c:v>
                </c:pt>
                <c:pt idx="92">
                  <c:v>1.1016211091900319E-2</c:v>
                </c:pt>
                <c:pt idx="93">
                  <c:v>5.6064093054266073E-3</c:v>
                </c:pt>
                <c:pt idx="94">
                  <c:v>8.7815735031968045E-4</c:v>
                </c:pt>
                <c:pt idx="95">
                  <c:v>3.2439811233417326E-4</c:v>
                </c:pt>
                <c:pt idx="96">
                  <c:v>-4.915016216297835E-3</c:v>
                </c:pt>
                <c:pt idx="97">
                  <c:v>-1.0367414867231972E-2</c:v>
                </c:pt>
                <c:pt idx="98">
                  <c:v>-2.2337133780610779E-2</c:v>
                </c:pt>
                <c:pt idx="99">
                  <c:v>-2.8343291669530424E-2</c:v>
                </c:pt>
                <c:pt idx="100">
                  <c:v>-2.8513679127372099E-2</c:v>
                </c:pt>
                <c:pt idx="101">
                  <c:v>-3.3028946760176953E-2</c:v>
                </c:pt>
                <c:pt idx="102">
                  <c:v>-3.3753093456004107E-2</c:v>
                </c:pt>
                <c:pt idx="103">
                  <c:v>-5.0962226698014951E-2</c:v>
                </c:pt>
                <c:pt idx="104">
                  <c:v>-5.6414625348949116E-2</c:v>
                </c:pt>
                <c:pt idx="105">
                  <c:v>-5.6627609671251217E-2</c:v>
                </c:pt>
                <c:pt idx="106">
                  <c:v>-6.1483652219739421E-2</c:v>
                </c:pt>
                <c:pt idx="107">
                  <c:v>-6.8043569346644545E-2</c:v>
                </c:pt>
                <c:pt idx="108">
                  <c:v>-7.3325580539736951E-2</c:v>
                </c:pt>
                <c:pt idx="109">
                  <c:v>-7.8905769784052365E-2</c:v>
                </c:pt>
                <c:pt idx="110">
                  <c:v>-8.8703048609949625E-2</c:v>
                </c:pt>
                <c:pt idx="111">
                  <c:v>-8.8873436067791328E-2</c:v>
                </c:pt>
                <c:pt idx="112">
                  <c:v>-0.10011900828534295</c:v>
                </c:pt>
                <c:pt idx="113">
                  <c:v>-0.11119419304505293</c:v>
                </c:pt>
                <c:pt idx="114">
                  <c:v>-0.12840332628706377</c:v>
                </c:pt>
                <c:pt idx="115">
                  <c:v>-0.16759244159065281</c:v>
                </c:pt>
                <c:pt idx="116">
                  <c:v>-0.16831658828648002</c:v>
                </c:pt>
                <c:pt idx="117">
                  <c:v>-0.17462092422662259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AE-4D81-A210-895B2B51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75496"/>
        <c:axId val="1"/>
      </c:scatterChart>
      <c:valAx>
        <c:axId val="53477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342281879194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1342281879194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7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8993288590604"/>
          <c:y val="0.92024539877300615"/>
          <c:w val="0.6191275167785235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152400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66EF23-4DF3-ECEA-8905-47FAB4CC7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7" TargetMode="External"/><Relationship Id="rId3" Type="http://schemas.openxmlformats.org/officeDocument/2006/relationships/hyperlink" Target="http://www.konkoly.hu/cgi-bin/IBVS?5287" TargetMode="External"/><Relationship Id="rId7" Type="http://schemas.openxmlformats.org/officeDocument/2006/relationships/hyperlink" Target="http://www.bav-astro.de/sfs/BAVM_link.php?BAVMnr=178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konkoly.hu/cgi-bin/IBVS?5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3"/>
  <sheetViews>
    <sheetView tabSelected="1" workbookViewId="0">
      <pane xSplit="13" ySplit="22" topLeftCell="N118" activePane="bottomRight" state="frozen"/>
      <selection pane="topRight" activeCell="N1" sqref="N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2.42578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1" customHeight="1" x14ac:dyDescent="0.3">
      <c r="A1" s="1" t="s">
        <v>74</v>
      </c>
    </row>
    <row r="2" spans="1:6" ht="12.95" customHeight="1" x14ac:dyDescent="0.2">
      <c r="A2" t="s">
        <v>24</v>
      </c>
      <c r="B2" s="10" t="s">
        <v>77</v>
      </c>
    </row>
    <row r="3" spans="1:6" ht="12.95" customHeight="1" thickBot="1" x14ac:dyDescent="0.25">
      <c r="C3" s="9"/>
    </row>
    <row r="4" spans="1:6" ht="12.95" customHeight="1" thickTop="1" thickBot="1" x14ac:dyDescent="0.25">
      <c r="A4" s="5" t="s">
        <v>0</v>
      </c>
      <c r="C4" s="2">
        <v>34237.413</v>
      </c>
      <c r="D4" s="3">
        <v>2.765142</v>
      </c>
    </row>
    <row r="5" spans="1:6" ht="12.95" customHeight="1" thickTop="1" x14ac:dyDescent="0.2">
      <c r="A5" s="13" t="s">
        <v>80</v>
      </c>
      <c r="B5" s="14"/>
      <c r="C5" s="15">
        <v>-9.5</v>
      </c>
      <c r="D5" s="14" t="s">
        <v>81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>
        <v>34237.413</v>
      </c>
    </row>
    <row r="8" spans="1:6" ht="12.95" customHeight="1" x14ac:dyDescent="0.2">
      <c r="A8" t="s">
        <v>3</v>
      </c>
      <c r="C8">
        <v>2.765142</v>
      </c>
    </row>
    <row r="9" spans="1:6" ht="12.95" customHeight="1" x14ac:dyDescent="0.2">
      <c r="A9" s="28" t="s">
        <v>85</v>
      </c>
      <c r="B9" s="29">
        <v>124</v>
      </c>
      <c r="C9" s="17" t="str">
        <f>"F"&amp;B9</f>
        <v>F124</v>
      </c>
      <c r="D9" s="18" t="str">
        <f>"G"&amp;B9</f>
        <v>G124</v>
      </c>
    </row>
    <row r="10" spans="1:6" ht="12.95" customHeight="1" thickBot="1" x14ac:dyDescent="0.25">
      <c r="A10" s="14"/>
      <c r="B10" s="14"/>
      <c r="C10" s="4" t="s">
        <v>20</v>
      </c>
      <c r="D10" s="4" t="s">
        <v>21</v>
      </c>
      <c r="E10" s="14"/>
    </row>
    <row r="11" spans="1:6" ht="12.95" customHeight="1" x14ac:dyDescent="0.2">
      <c r="A11" s="14" t="s">
        <v>16</v>
      </c>
      <c r="B11" s="14"/>
      <c r="C11" s="16">
        <f ca="1">INTERCEPT(INDIRECT($D$9):G991,INDIRECT($C$9):F991)</f>
        <v>0.22033720305041835</v>
      </c>
      <c r="D11" s="11"/>
      <c r="E11" s="14"/>
    </row>
    <row r="12" spans="1:6" ht="12.95" customHeight="1" x14ac:dyDescent="0.2">
      <c r="A12" s="14" t="s">
        <v>17</v>
      </c>
      <c r="B12" s="14"/>
      <c r="C12" s="16">
        <f ca="1">SLOPE(INDIRECT($D$9):G991,INDIRECT($C$9):F991)</f>
        <v>-4.2596864460422878E-5</v>
      </c>
      <c r="D12" s="11"/>
      <c r="E12" s="14"/>
    </row>
    <row r="13" spans="1:6" ht="12.95" customHeight="1" x14ac:dyDescent="0.2">
      <c r="A13" s="14" t="s">
        <v>19</v>
      </c>
      <c r="B13" s="14"/>
      <c r="C13" s="11" t="s">
        <v>14</v>
      </c>
    </row>
    <row r="14" spans="1:6" ht="12.95" customHeight="1" x14ac:dyDescent="0.2">
      <c r="A14" s="14"/>
      <c r="B14" s="14"/>
      <c r="C14" s="14"/>
    </row>
    <row r="15" spans="1:6" ht="12.95" customHeight="1" x14ac:dyDescent="0.2">
      <c r="A15" s="19" t="s">
        <v>18</v>
      </c>
      <c r="B15" s="14"/>
      <c r="C15" s="20">
        <f ca="1">(C7+C11)+(C8+C12)*INT(MAX(F21:F3532))</f>
        <v>59875.635003075775</v>
      </c>
      <c r="E15" s="21" t="s">
        <v>501</v>
      </c>
      <c r="F15" s="15">
        <v>1</v>
      </c>
    </row>
    <row r="16" spans="1:6" ht="12.95" customHeight="1" x14ac:dyDescent="0.2">
      <c r="A16" s="23" t="s">
        <v>4</v>
      </c>
      <c r="B16" s="14"/>
      <c r="C16" s="24">
        <f ca="1">+C8+C12</f>
        <v>2.7650994031355394</v>
      </c>
      <c r="E16" s="21" t="s">
        <v>82</v>
      </c>
      <c r="F16" s="22">
        <f ca="1">NOW()+15018.5+$C$5/24</f>
        <v>60319.518701388886</v>
      </c>
    </row>
    <row r="17" spans="1:32" ht="12.95" customHeight="1" thickBot="1" x14ac:dyDescent="0.25">
      <c r="A17" s="21" t="s">
        <v>75</v>
      </c>
      <c r="B17" s="14"/>
      <c r="C17" s="14">
        <f>COUNT(C21:C2190)</f>
        <v>118</v>
      </c>
      <c r="E17" s="21" t="s">
        <v>502</v>
      </c>
      <c r="F17" s="22">
        <f ca="1">ROUND(2*(F16-$C$7)/$C$8,0)/2+F15</f>
        <v>9433.5</v>
      </c>
    </row>
    <row r="18" spans="1:32" ht="12.95" customHeight="1" thickTop="1" thickBot="1" x14ac:dyDescent="0.25">
      <c r="A18" s="23" t="s">
        <v>5</v>
      </c>
      <c r="B18" s="14"/>
      <c r="C18" s="26">
        <f ca="1">+C15</f>
        <v>59875.635003075775</v>
      </c>
      <c r="D18" s="27">
        <f ca="1">+C16</f>
        <v>2.7650994031355394</v>
      </c>
      <c r="E18" s="21" t="s">
        <v>83</v>
      </c>
      <c r="F18" s="18">
        <f ca="1">ROUND(2*(F16-$C$15)/$C$16,0)/2+F15</f>
        <v>161.5</v>
      </c>
    </row>
    <row r="19" spans="1:32" ht="12.95" customHeight="1" thickTop="1" x14ac:dyDescent="0.2">
      <c r="E19" s="21" t="s">
        <v>84</v>
      </c>
      <c r="F19" s="25">
        <f ca="1">+$C$15+$C$16*F18-15018.5-$C$5/24</f>
        <v>45304.094390015503</v>
      </c>
    </row>
    <row r="20" spans="1:32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26</v>
      </c>
      <c r="I20" s="7" t="s">
        <v>96</v>
      </c>
      <c r="J20" s="7" t="s">
        <v>91</v>
      </c>
      <c r="K20" s="7" t="s">
        <v>89</v>
      </c>
      <c r="L20" s="7" t="s">
        <v>493</v>
      </c>
      <c r="M20" s="7" t="s">
        <v>494</v>
      </c>
      <c r="N20" s="7" t="s">
        <v>25</v>
      </c>
      <c r="O20" s="7" t="s">
        <v>23</v>
      </c>
      <c r="P20" s="6" t="s">
        <v>22</v>
      </c>
      <c r="Q20" s="4" t="s">
        <v>15</v>
      </c>
      <c r="R20" s="4" t="s">
        <v>497</v>
      </c>
      <c r="S20" s="6" t="s">
        <v>496</v>
      </c>
      <c r="T20" s="4" t="s">
        <v>498</v>
      </c>
    </row>
    <row r="21" spans="1:32" ht="12.95" customHeight="1" x14ac:dyDescent="0.2">
      <c r="A21" s="61" t="s">
        <v>103</v>
      </c>
      <c r="B21" s="62" t="s">
        <v>70</v>
      </c>
      <c r="C21" s="62">
        <v>14898.34</v>
      </c>
      <c r="D21" s="62" t="s">
        <v>96</v>
      </c>
      <c r="E21" s="30">
        <f t="shared" ref="E21:E52" si="0">+(C21-C$7)/C$8</f>
        <v>-6993.8806036001042</v>
      </c>
      <c r="F21" s="30">
        <f t="shared" ref="F21:F52" si="1">ROUND(2*E21,0)/2</f>
        <v>-6994</v>
      </c>
      <c r="G21" s="30">
        <f t="shared" ref="G21:G52" si="2">+C21-(C$7+F21*C$8)</f>
        <v>0.33014800000091782</v>
      </c>
      <c r="H21" s="30">
        <f t="shared" ref="H21:H62" si="3">G21</f>
        <v>0.33014800000091782</v>
      </c>
      <c r="I21" s="30"/>
      <c r="J21" s="30"/>
      <c r="K21" s="30"/>
      <c r="L21" s="30"/>
      <c r="M21" s="30"/>
      <c r="N21" s="30"/>
      <c r="O21" s="30">
        <f t="shared" ref="O21:O52" ca="1" si="4">+C$11+C$12*F21</f>
        <v>0.51825967308661591</v>
      </c>
      <c r="P21" s="30"/>
      <c r="Q21" s="32">
        <f t="shared" ref="Q21:Q52" si="5">+C21-15018.5</f>
        <v>-120.15999999999985</v>
      </c>
      <c r="S21" s="33">
        <v>0.2</v>
      </c>
      <c r="T21" s="30"/>
      <c r="U21" s="30"/>
      <c r="V21" s="30"/>
      <c r="W21" s="30"/>
      <c r="AF21" t="s">
        <v>28</v>
      </c>
    </row>
    <row r="22" spans="1:32" ht="12.95" customHeight="1" x14ac:dyDescent="0.2">
      <c r="A22" s="61" t="s">
        <v>103</v>
      </c>
      <c r="B22" s="62" t="s">
        <v>70</v>
      </c>
      <c r="C22" s="63">
        <v>17550.18</v>
      </c>
      <c r="D22" s="63" t="s">
        <v>96</v>
      </c>
      <c r="E22" s="30">
        <f t="shared" si="0"/>
        <v>-6034.8557144624037</v>
      </c>
      <c r="F22" s="30">
        <f t="shared" si="1"/>
        <v>-6035</v>
      </c>
      <c r="G22" s="30">
        <f t="shared" si="2"/>
        <v>0.39896999999837135</v>
      </c>
      <c r="H22" s="30">
        <f t="shared" si="3"/>
        <v>0.39896999999837135</v>
      </c>
      <c r="I22" s="30"/>
      <c r="J22" s="30"/>
      <c r="K22" s="30"/>
      <c r="L22" s="30"/>
      <c r="M22" s="30"/>
      <c r="N22" s="30"/>
      <c r="O22" s="30">
        <f t="shared" ca="1" si="4"/>
        <v>0.47740928006907046</v>
      </c>
      <c r="P22" s="30"/>
      <c r="Q22" s="32">
        <f t="shared" si="5"/>
        <v>2531.6800000000003</v>
      </c>
      <c r="S22" s="33">
        <v>0.2</v>
      </c>
      <c r="T22" s="30"/>
      <c r="U22" s="30"/>
      <c r="V22" s="30"/>
      <c r="W22" s="30"/>
      <c r="AF22" t="s">
        <v>28</v>
      </c>
    </row>
    <row r="23" spans="1:32" ht="12.95" customHeight="1" x14ac:dyDescent="0.2">
      <c r="A23" s="61" t="s">
        <v>103</v>
      </c>
      <c r="B23" s="62" t="s">
        <v>70</v>
      </c>
      <c r="C23" s="62">
        <v>17793.439999999999</v>
      </c>
      <c r="D23" s="62" t="s">
        <v>96</v>
      </c>
      <c r="E23" s="30">
        <f t="shared" si="0"/>
        <v>-5946.8819322841291</v>
      </c>
      <c r="F23" s="30">
        <f t="shared" si="1"/>
        <v>-5947</v>
      </c>
      <c r="G23" s="30">
        <f t="shared" si="2"/>
        <v>0.32647399999768822</v>
      </c>
      <c r="H23" s="30">
        <f t="shared" si="3"/>
        <v>0.32647399999768822</v>
      </c>
      <c r="I23" s="30"/>
      <c r="J23" s="30"/>
      <c r="K23" s="30"/>
      <c r="L23" s="30"/>
      <c r="M23" s="30"/>
      <c r="N23" s="30"/>
      <c r="O23" s="30">
        <f t="shared" ca="1" si="4"/>
        <v>0.47366075599655322</v>
      </c>
      <c r="P23" s="30"/>
      <c r="Q23" s="32">
        <f t="shared" si="5"/>
        <v>2774.9399999999987</v>
      </c>
      <c r="S23" s="33">
        <v>0.2</v>
      </c>
      <c r="T23" s="30"/>
      <c r="U23" s="30"/>
      <c r="V23" s="30"/>
      <c r="W23" s="30"/>
      <c r="AF23" t="s">
        <v>28</v>
      </c>
    </row>
    <row r="24" spans="1:32" ht="12.95" customHeight="1" x14ac:dyDescent="0.2">
      <c r="A24" s="64" t="s">
        <v>115</v>
      </c>
      <c r="B24" s="64" t="s">
        <v>70</v>
      </c>
      <c r="C24" s="62">
        <v>17912.468000000001</v>
      </c>
      <c r="D24" s="62" t="s">
        <v>96</v>
      </c>
      <c r="E24" s="30">
        <f t="shared" si="0"/>
        <v>-5903.8360416933383</v>
      </c>
      <c r="F24" s="30">
        <f t="shared" si="1"/>
        <v>-5904</v>
      </c>
      <c r="G24" s="30">
        <f t="shared" si="2"/>
        <v>0.45336800000222865</v>
      </c>
      <c r="H24" s="30">
        <f t="shared" si="3"/>
        <v>0.45336800000222865</v>
      </c>
      <c r="I24" s="30"/>
      <c r="J24" s="30"/>
      <c r="K24" s="30"/>
      <c r="L24" s="30"/>
      <c r="M24" s="30"/>
      <c r="N24" s="30"/>
      <c r="O24" s="30">
        <f t="shared" ca="1" si="4"/>
        <v>0.47182909082475499</v>
      </c>
      <c r="P24" s="30"/>
      <c r="Q24" s="32">
        <f t="shared" si="5"/>
        <v>2893.9680000000008</v>
      </c>
      <c r="S24" s="33">
        <v>0.2</v>
      </c>
      <c r="T24" s="30"/>
      <c r="U24" s="30"/>
      <c r="V24" s="30"/>
      <c r="W24" s="30"/>
      <c r="AF24" t="s">
        <v>28</v>
      </c>
    </row>
    <row r="25" spans="1:32" ht="12.95" customHeight="1" x14ac:dyDescent="0.2">
      <c r="A25" s="64" t="s">
        <v>120</v>
      </c>
      <c r="B25" s="64" t="s">
        <v>70</v>
      </c>
      <c r="C25" s="62">
        <v>17959.366000000002</v>
      </c>
      <c r="D25" s="62" t="s">
        <v>96</v>
      </c>
      <c r="E25" s="30">
        <f t="shared" si="0"/>
        <v>-5886.8756107281288</v>
      </c>
      <c r="F25" s="30">
        <f t="shared" si="1"/>
        <v>-5887</v>
      </c>
      <c r="G25" s="30">
        <f t="shared" si="2"/>
        <v>0.34395400000357768</v>
      </c>
      <c r="H25" s="30">
        <f t="shared" si="3"/>
        <v>0.34395400000357768</v>
      </c>
      <c r="I25" s="30"/>
      <c r="J25" s="30"/>
      <c r="K25" s="30"/>
      <c r="L25" s="30"/>
      <c r="M25" s="30"/>
      <c r="N25" s="30"/>
      <c r="O25" s="30">
        <f t="shared" ca="1" si="4"/>
        <v>0.47110494412892778</v>
      </c>
      <c r="P25" s="30"/>
      <c r="Q25" s="32">
        <f t="shared" si="5"/>
        <v>2940.8660000000018</v>
      </c>
      <c r="S25" s="33">
        <v>0.2</v>
      </c>
      <c r="T25" s="30"/>
      <c r="U25" s="30"/>
      <c r="V25" s="30"/>
      <c r="W25" s="30"/>
      <c r="AB25">
        <v>6</v>
      </c>
      <c r="AD25" t="s">
        <v>35</v>
      </c>
      <c r="AF25" t="s">
        <v>34</v>
      </c>
    </row>
    <row r="26" spans="1:32" ht="12.95" customHeight="1" x14ac:dyDescent="0.2">
      <c r="A26" s="64" t="s">
        <v>120</v>
      </c>
      <c r="B26" s="64" t="s">
        <v>70</v>
      </c>
      <c r="C26" s="62">
        <v>17984.371999999999</v>
      </c>
      <c r="D26" s="62" t="s">
        <v>96</v>
      </c>
      <c r="E26" s="30">
        <f t="shared" si="0"/>
        <v>-5877.8323138558526</v>
      </c>
      <c r="F26" s="30">
        <f t="shared" si="1"/>
        <v>-5878</v>
      </c>
      <c r="G26" s="30">
        <f t="shared" si="2"/>
        <v>0.46367599999939557</v>
      </c>
      <c r="H26" s="30">
        <f t="shared" si="3"/>
        <v>0.46367599999939557</v>
      </c>
      <c r="I26" s="30"/>
      <c r="J26" s="30"/>
      <c r="K26" s="30"/>
      <c r="L26" s="30"/>
      <c r="M26" s="30"/>
      <c r="N26" s="30"/>
      <c r="O26" s="30">
        <f t="shared" ca="1" si="4"/>
        <v>0.47072157234878398</v>
      </c>
      <c r="P26" s="30"/>
      <c r="Q26" s="32">
        <f t="shared" si="5"/>
        <v>2965.8719999999994</v>
      </c>
      <c r="S26" s="33">
        <v>0.2</v>
      </c>
      <c r="T26" s="30"/>
      <c r="U26" s="30"/>
      <c r="V26" s="30"/>
      <c r="W26" s="30"/>
      <c r="AB26">
        <v>6</v>
      </c>
      <c r="AD26" t="s">
        <v>35</v>
      </c>
      <c r="AF26" t="s">
        <v>34</v>
      </c>
    </row>
    <row r="27" spans="1:32" ht="12.95" customHeight="1" x14ac:dyDescent="0.2">
      <c r="A27" s="64" t="s">
        <v>128</v>
      </c>
      <c r="B27" s="64" t="s">
        <v>70</v>
      </c>
      <c r="C27" s="62">
        <v>18512.398000000001</v>
      </c>
      <c r="D27" s="62" t="s">
        <v>96</v>
      </c>
      <c r="E27" s="30">
        <f t="shared" si="0"/>
        <v>-5686.8743088058409</v>
      </c>
      <c r="F27" s="30">
        <f t="shared" si="1"/>
        <v>-5687</v>
      </c>
      <c r="G27" s="30">
        <f t="shared" si="2"/>
        <v>0.34755399999994552</v>
      </c>
      <c r="H27" s="30">
        <f t="shared" si="3"/>
        <v>0.34755399999994552</v>
      </c>
      <c r="I27" s="30"/>
      <c r="J27" s="30"/>
      <c r="K27" s="30"/>
      <c r="L27" s="30"/>
      <c r="M27" s="30"/>
      <c r="N27" s="30"/>
      <c r="O27" s="30">
        <f t="shared" ca="1" si="4"/>
        <v>0.4625855712368433</v>
      </c>
      <c r="P27" s="30"/>
      <c r="Q27" s="32">
        <f t="shared" si="5"/>
        <v>3493.898000000001</v>
      </c>
      <c r="S27" s="33">
        <v>0.2</v>
      </c>
      <c r="T27" s="30"/>
      <c r="U27" s="30"/>
      <c r="V27" s="30"/>
      <c r="W27" s="30"/>
      <c r="AB27">
        <v>6</v>
      </c>
      <c r="AD27" t="s">
        <v>35</v>
      </c>
      <c r="AF27" t="s">
        <v>34</v>
      </c>
    </row>
    <row r="28" spans="1:32" ht="12.95" customHeight="1" x14ac:dyDescent="0.2">
      <c r="A28" s="64" t="s">
        <v>128</v>
      </c>
      <c r="B28" s="64" t="s">
        <v>70</v>
      </c>
      <c r="C28" s="62">
        <v>18628.522000000001</v>
      </c>
      <c r="D28" s="62" t="s">
        <v>96</v>
      </c>
      <c r="E28" s="30">
        <f t="shared" si="0"/>
        <v>-5644.8786355275788</v>
      </c>
      <c r="F28" s="30">
        <f t="shared" si="1"/>
        <v>-5645</v>
      </c>
      <c r="G28" s="30">
        <f t="shared" si="2"/>
        <v>0.33558999999877415</v>
      </c>
      <c r="H28" s="30">
        <f t="shared" si="3"/>
        <v>0.33558999999877415</v>
      </c>
      <c r="I28" s="30"/>
      <c r="J28" s="30"/>
      <c r="K28" s="30"/>
      <c r="L28" s="30"/>
      <c r="M28" s="30"/>
      <c r="N28" s="30"/>
      <c r="O28" s="30">
        <f t="shared" ca="1" si="4"/>
        <v>0.46079650292950547</v>
      </c>
      <c r="P28" s="30"/>
      <c r="Q28" s="32">
        <f t="shared" si="5"/>
        <v>3610.0220000000008</v>
      </c>
      <c r="S28" s="33">
        <v>0.2</v>
      </c>
      <c r="T28" s="30"/>
      <c r="U28" s="30"/>
      <c r="V28" s="30"/>
      <c r="W28" s="30"/>
      <c r="AB28">
        <v>8</v>
      </c>
      <c r="AD28" t="s">
        <v>32</v>
      </c>
      <c r="AF28" t="s">
        <v>34</v>
      </c>
    </row>
    <row r="29" spans="1:32" ht="12.95" customHeight="1" x14ac:dyDescent="0.2">
      <c r="A29" s="64" t="s">
        <v>128</v>
      </c>
      <c r="B29" s="64" t="s">
        <v>70</v>
      </c>
      <c r="C29" s="62">
        <v>18791.670999999998</v>
      </c>
      <c r="D29" s="62" t="s">
        <v>96</v>
      </c>
      <c r="E29" s="30">
        <f t="shared" si="0"/>
        <v>-5585.8766023589396</v>
      </c>
      <c r="F29" s="30">
        <f t="shared" si="1"/>
        <v>-5586</v>
      </c>
      <c r="G29" s="30">
        <f t="shared" si="2"/>
        <v>0.34121199999572127</v>
      </c>
      <c r="H29" s="30">
        <f t="shared" si="3"/>
        <v>0.34121199999572127</v>
      </c>
      <c r="I29" s="30"/>
      <c r="J29" s="30"/>
      <c r="K29" s="30"/>
      <c r="L29" s="30"/>
      <c r="M29" s="30"/>
      <c r="N29" s="30"/>
      <c r="O29" s="30">
        <f t="shared" ca="1" si="4"/>
        <v>0.45828328792634054</v>
      </c>
      <c r="P29" s="30"/>
      <c r="Q29" s="32">
        <f t="shared" si="5"/>
        <v>3773.1709999999985</v>
      </c>
      <c r="S29" s="33">
        <v>0.2</v>
      </c>
      <c r="T29" s="30"/>
      <c r="U29" s="30"/>
      <c r="V29" s="30"/>
      <c r="W29" s="30"/>
      <c r="AB29">
        <v>9</v>
      </c>
      <c r="AD29" t="s">
        <v>35</v>
      </c>
      <c r="AF29" t="s">
        <v>34</v>
      </c>
    </row>
    <row r="30" spans="1:32" ht="12.95" customHeight="1" x14ac:dyDescent="0.2">
      <c r="A30" s="64" t="s">
        <v>137</v>
      </c>
      <c r="B30" s="64" t="s">
        <v>70</v>
      </c>
      <c r="C30" s="62">
        <v>18852.503000000001</v>
      </c>
      <c r="D30" s="62" t="s">
        <v>96</v>
      </c>
      <c r="E30" s="30">
        <f t="shared" si="0"/>
        <v>-5563.8770088480087</v>
      </c>
      <c r="F30" s="30">
        <f t="shared" si="1"/>
        <v>-5564</v>
      </c>
      <c r="G30" s="30">
        <f t="shared" si="2"/>
        <v>0.34008800000083284</v>
      </c>
      <c r="H30" s="30">
        <f t="shared" si="3"/>
        <v>0.34008800000083284</v>
      </c>
      <c r="I30" s="30"/>
      <c r="J30" s="30"/>
      <c r="K30" s="30"/>
      <c r="L30" s="30"/>
      <c r="M30" s="30"/>
      <c r="N30" s="30"/>
      <c r="O30" s="30">
        <f t="shared" ca="1" si="4"/>
        <v>0.45734615690821123</v>
      </c>
      <c r="P30" s="30"/>
      <c r="Q30" s="32">
        <f t="shared" si="5"/>
        <v>3834.0030000000006</v>
      </c>
      <c r="S30" s="33">
        <v>0.2</v>
      </c>
      <c r="T30" s="30"/>
      <c r="U30" s="30"/>
      <c r="V30" s="30"/>
      <c r="W30" s="30"/>
      <c r="AB30">
        <v>8</v>
      </c>
      <c r="AD30" t="s">
        <v>32</v>
      </c>
      <c r="AF30" t="s">
        <v>34</v>
      </c>
    </row>
    <row r="31" spans="1:32" ht="12.95" customHeight="1" x14ac:dyDescent="0.2">
      <c r="A31" s="64" t="s">
        <v>128</v>
      </c>
      <c r="B31" s="64" t="s">
        <v>70</v>
      </c>
      <c r="C31" s="62">
        <v>18863.558000000001</v>
      </c>
      <c r="D31" s="62" t="s">
        <v>96</v>
      </c>
      <c r="E31" s="30">
        <f t="shared" si="0"/>
        <v>-5559.8790224878139</v>
      </c>
      <c r="F31" s="30">
        <f t="shared" si="1"/>
        <v>-5560</v>
      </c>
      <c r="G31" s="30">
        <f t="shared" si="2"/>
        <v>0.33452000000033877</v>
      </c>
      <c r="H31" s="30">
        <f t="shared" si="3"/>
        <v>0.33452000000033877</v>
      </c>
      <c r="I31" s="30"/>
      <c r="J31" s="30"/>
      <c r="K31" s="30"/>
      <c r="L31" s="30"/>
      <c r="M31" s="30"/>
      <c r="N31" s="30"/>
      <c r="O31" s="30">
        <f t="shared" ca="1" si="4"/>
        <v>0.45717576945036953</v>
      </c>
      <c r="P31" s="30"/>
      <c r="Q31" s="32">
        <f t="shared" si="5"/>
        <v>3845.0580000000009</v>
      </c>
      <c r="S31" s="33">
        <v>0.2</v>
      </c>
      <c r="T31" s="30"/>
      <c r="U31" s="30"/>
      <c r="V31" s="30"/>
      <c r="W31" s="30"/>
      <c r="AB31">
        <v>6</v>
      </c>
      <c r="AD31" t="s">
        <v>35</v>
      </c>
      <c r="AF31" t="s">
        <v>34</v>
      </c>
    </row>
    <row r="32" spans="1:32" ht="12.95" customHeight="1" x14ac:dyDescent="0.2">
      <c r="A32" s="64" t="s">
        <v>137</v>
      </c>
      <c r="B32" s="64" t="s">
        <v>70</v>
      </c>
      <c r="C32" s="62">
        <v>18899.481</v>
      </c>
      <c r="D32" s="62" t="s">
        <v>96</v>
      </c>
      <c r="E32" s="30">
        <f t="shared" si="0"/>
        <v>-5546.8876462763938</v>
      </c>
      <c r="F32" s="30">
        <f t="shared" si="1"/>
        <v>-5547</v>
      </c>
      <c r="G32" s="30">
        <f t="shared" si="2"/>
        <v>0.31067400000029011</v>
      </c>
      <c r="H32" s="30">
        <f t="shared" si="3"/>
        <v>0.31067400000029011</v>
      </c>
      <c r="I32" s="30"/>
      <c r="J32" s="30"/>
      <c r="K32" s="30"/>
      <c r="L32" s="30"/>
      <c r="M32" s="30"/>
      <c r="N32" s="30"/>
      <c r="O32" s="30">
        <f t="shared" ca="1" si="4"/>
        <v>0.45662201021238402</v>
      </c>
      <c r="P32" s="30"/>
      <c r="Q32" s="32">
        <f t="shared" si="5"/>
        <v>3880.9809999999998</v>
      </c>
      <c r="S32" s="33">
        <v>0.2</v>
      </c>
      <c r="T32" s="30"/>
      <c r="U32" s="30"/>
      <c r="V32" s="30"/>
      <c r="W32" s="30"/>
      <c r="AB32">
        <v>10</v>
      </c>
      <c r="AD32" t="s">
        <v>35</v>
      </c>
      <c r="AF32" t="s">
        <v>34</v>
      </c>
    </row>
    <row r="33" spans="1:32" ht="12.95" customHeight="1" x14ac:dyDescent="0.2">
      <c r="A33" s="64" t="s">
        <v>128</v>
      </c>
      <c r="B33" s="64" t="s">
        <v>70</v>
      </c>
      <c r="C33" s="62">
        <v>18913.331999999999</v>
      </c>
      <c r="D33" s="62" t="s">
        <v>96</v>
      </c>
      <c r="E33" s="30">
        <f t="shared" si="0"/>
        <v>-5541.8785002723198</v>
      </c>
      <c r="F33" s="30">
        <f t="shared" si="1"/>
        <v>-5542</v>
      </c>
      <c r="G33" s="30">
        <f t="shared" si="2"/>
        <v>0.33596399999805726</v>
      </c>
      <c r="H33" s="30">
        <f t="shared" si="3"/>
        <v>0.33596399999805726</v>
      </c>
      <c r="I33" s="30"/>
      <c r="J33" s="30"/>
      <c r="K33" s="30"/>
      <c r="L33" s="30"/>
      <c r="M33" s="30"/>
      <c r="N33" s="30"/>
      <c r="O33" s="30">
        <f t="shared" ca="1" si="4"/>
        <v>0.45640902589008192</v>
      </c>
      <c r="P33" s="30"/>
      <c r="Q33" s="32">
        <f t="shared" si="5"/>
        <v>3894.8319999999985</v>
      </c>
      <c r="S33" s="33">
        <v>0.2</v>
      </c>
      <c r="T33" s="30"/>
      <c r="U33" s="30"/>
      <c r="V33" s="30"/>
      <c r="W33" s="30"/>
      <c r="AB33">
        <v>7</v>
      </c>
      <c r="AD33" t="s">
        <v>35</v>
      </c>
      <c r="AF33" t="s">
        <v>34</v>
      </c>
    </row>
    <row r="34" spans="1:32" ht="12.95" customHeight="1" x14ac:dyDescent="0.2">
      <c r="A34" s="64" t="s">
        <v>128</v>
      </c>
      <c r="B34" s="64" t="s">
        <v>70</v>
      </c>
      <c r="C34" s="62">
        <v>18935.445</v>
      </c>
      <c r="D34" s="62" t="s">
        <v>96</v>
      </c>
      <c r="E34" s="30">
        <f t="shared" si="0"/>
        <v>-5533.8814426166909</v>
      </c>
      <c r="F34" s="30">
        <f t="shared" si="1"/>
        <v>-5534</v>
      </c>
      <c r="G34" s="30">
        <f t="shared" si="2"/>
        <v>0.32782800000131829</v>
      </c>
      <c r="H34" s="30">
        <f t="shared" si="3"/>
        <v>0.32782800000131829</v>
      </c>
      <c r="I34" s="30"/>
      <c r="J34" s="30"/>
      <c r="K34" s="30"/>
      <c r="L34" s="30"/>
      <c r="M34" s="30"/>
      <c r="N34" s="30"/>
      <c r="O34" s="30">
        <f t="shared" ca="1" si="4"/>
        <v>0.45606825097439851</v>
      </c>
      <c r="P34" s="30"/>
      <c r="Q34" s="32">
        <f t="shared" si="5"/>
        <v>3916.9449999999997</v>
      </c>
      <c r="S34" s="33">
        <v>0.2</v>
      </c>
      <c r="T34" s="30"/>
      <c r="U34" s="30"/>
      <c r="V34" s="30"/>
      <c r="W34" s="30"/>
      <c r="AB34">
        <v>9</v>
      </c>
      <c r="AD34" t="s">
        <v>32</v>
      </c>
      <c r="AF34" t="s">
        <v>34</v>
      </c>
    </row>
    <row r="35" spans="1:32" ht="12.95" customHeight="1" x14ac:dyDescent="0.2">
      <c r="A35" s="64" t="s">
        <v>137</v>
      </c>
      <c r="B35" s="64" t="s">
        <v>70</v>
      </c>
      <c r="C35" s="62">
        <v>18957.556</v>
      </c>
      <c r="D35" s="62" t="s">
        <v>96</v>
      </c>
      <c r="E35" s="30">
        <f t="shared" si="0"/>
        <v>-5525.8851082512219</v>
      </c>
      <c r="F35" s="30">
        <f t="shared" si="1"/>
        <v>-5526</v>
      </c>
      <c r="G35" s="30">
        <f t="shared" si="2"/>
        <v>0.31769200000053388</v>
      </c>
      <c r="H35" s="30">
        <f t="shared" si="3"/>
        <v>0.31769200000053388</v>
      </c>
      <c r="I35" s="30"/>
      <c r="J35" s="30"/>
      <c r="K35" s="30"/>
      <c r="L35" s="30"/>
      <c r="M35" s="30"/>
      <c r="N35" s="30"/>
      <c r="O35" s="30">
        <f t="shared" ca="1" si="4"/>
        <v>0.45572747605871516</v>
      </c>
      <c r="P35" s="30"/>
      <c r="Q35" s="32">
        <f t="shared" si="5"/>
        <v>3939.0560000000005</v>
      </c>
      <c r="S35" s="33">
        <v>0.2</v>
      </c>
      <c r="T35" s="30"/>
      <c r="U35" s="30"/>
      <c r="V35" s="30"/>
      <c r="W35" s="30"/>
      <c r="AB35">
        <v>6</v>
      </c>
      <c r="AD35" t="s">
        <v>35</v>
      </c>
      <c r="AF35" t="s">
        <v>34</v>
      </c>
    </row>
    <row r="36" spans="1:32" ht="12.95" customHeight="1" x14ac:dyDescent="0.2">
      <c r="A36" s="64" t="s">
        <v>137</v>
      </c>
      <c r="B36" s="64" t="s">
        <v>70</v>
      </c>
      <c r="C36" s="62">
        <v>18971.378000000001</v>
      </c>
      <c r="D36" s="62" t="s">
        <v>96</v>
      </c>
      <c r="E36" s="30">
        <f t="shared" si="0"/>
        <v>-5520.8864499544688</v>
      </c>
      <c r="F36" s="30">
        <f t="shared" si="1"/>
        <v>-5521</v>
      </c>
      <c r="G36" s="30">
        <f t="shared" si="2"/>
        <v>0.31398199999966891</v>
      </c>
      <c r="H36" s="30">
        <f t="shared" si="3"/>
        <v>0.31398199999966891</v>
      </c>
      <c r="I36" s="30"/>
      <c r="J36" s="30"/>
      <c r="K36" s="30"/>
      <c r="L36" s="30"/>
      <c r="M36" s="30"/>
      <c r="N36" s="30"/>
      <c r="O36" s="30">
        <f t="shared" ca="1" si="4"/>
        <v>0.45551449173641306</v>
      </c>
      <c r="P36" s="30"/>
      <c r="Q36" s="32">
        <f t="shared" si="5"/>
        <v>3952.8780000000006</v>
      </c>
      <c r="S36" s="33">
        <v>0.2</v>
      </c>
      <c r="T36" s="30"/>
      <c r="U36" s="30"/>
      <c r="V36" s="30"/>
      <c r="W36" s="30"/>
      <c r="AB36">
        <v>6</v>
      </c>
      <c r="AD36" t="s">
        <v>35</v>
      </c>
      <c r="AF36" t="s">
        <v>34</v>
      </c>
    </row>
    <row r="37" spans="1:32" ht="12.95" customHeight="1" x14ac:dyDescent="0.2">
      <c r="A37" s="64" t="s">
        <v>128</v>
      </c>
      <c r="B37" s="64" t="s">
        <v>70</v>
      </c>
      <c r="C37" s="62">
        <v>19090.278999999999</v>
      </c>
      <c r="D37" s="62" t="s">
        <v>96</v>
      </c>
      <c r="E37" s="30">
        <f t="shared" si="0"/>
        <v>-5477.8864882888483</v>
      </c>
      <c r="F37" s="30">
        <f t="shared" si="1"/>
        <v>-5478</v>
      </c>
      <c r="G37" s="30">
        <f t="shared" si="2"/>
        <v>0.31387599999652593</v>
      </c>
      <c r="H37" s="30">
        <f t="shared" si="3"/>
        <v>0.31387599999652593</v>
      </c>
      <c r="I37" s="30"/>
      <c r="J37" s="30"/>
      <c r="K37" s="30"/>
      <c r="L37" s="30"/>
      <c r="M37" s="30"/>
      <c r="N37" s="30"/>
      <c r="O37" s="30">
        <f t="shared" ca="1" si="4"/>
        <v>0.45368282656461489</v>
      </c>
      <c r="P37" s="30"/>
      <c r="Q37" s="32">
        <f t="shared" si="5"/>
        <v>4071.7789999999986</v>
      </c>
      <c r="S37" s="33">
        <v>0.2</v>
      </c>
      <c r="T37" s="30"/>
      <c r="U37" s="30"/>
      <c r="V37" s="30"/>
      <c r="W37" s="30"/>
      <c r="AF37" t="s">
        <v>28</v>
      </c>
    </row>
    <row r="38" spans="1:32" ht="12.95" customHeight="1" x14ac:dyDescent="0.2">
      <c r="A38" s="64" t="s">
        <v>128</v>
      </c>
      <c r="B38" s="64" t="s">
        <v>70</v>
      </c>
      <c r="C38" s="62">
        <v>19192.593000000001</v>
      </c>
      <c r="D38" s="62" t="s">
        <v>96</v>
      </c>
      <c r="E38" s="30">
        <f t="shared" si="0"/>
        <v>-5440.8851335663776</v>
      </c>
      <c r="F38" s="30">
        <f t="shared" si="1"/>
        <v>-5441</v>
      </c>
      <c r="G38" s="30">
        <f t="shared" si="2"/>
        <v>0.31762200000230223</v>
      </c>
      <c r="H38" s="30">
        <f t="shared" si="3"/>
        <v>0.31762200000230223</v>
      </c>
      <c r="I38" s="30"/>
      <c r="J38" s="30"/>
      <c r="K38" s="30"/>
      <c r="L38" s="30"/>
      <c r="M38" s="30"/>
      <c r="N38" s="30"/>
      <c r="O38" s="30">
        <f t="shared" ca="1" si="4"/>
        <v>0.45210674257957922</v>
      </c>
      <c r="P38" s="30"/>
      <c r="Q38" s="32">
        <f t="shared" si="5"/>
        <v>4174.0930000000008</v>
      </c>
      <c r="S38" s="33">
        <v>0.2</v>
      </c>
      <c r="T38" s="30"/>
      <c r="U38" s="30"/>
      <c r="V38" s="30"/>
      <c r="W38" s="30"/>
      <c r="AB38">
        <v>7</v>
      </c>
      <c r="AD38" t="s">
        <v>35</v>
      </c>
      <c r="AF38" t="s">
        <v>34</v>
      </c>
    </row>
    <row r="39" spans="1:32" ht="12.95" customHeight="1" x14ac:dyDescent="0.2">
      <c r="A39" s="64" t="s">
        <v>128</v>
      </c>
      <c r="B39" s="64" t="s">
        <v>70</v>
      </c>
      <c r="C39" s="62">
        <v>19195.353999999999</v>
      </c>
      <c r="D39" s="62" t="s">
        <v>96</v>
      </c>
      <c r="E39" s="30">
        <f t="shared" si="0"/>
        <v>-5439.8866315002997</v>
      </c>
      <c r="F39" s="30">
        <f t="shared" si="1"/>
        <v>-5440</v>
      </c>
      <c r="G39" s="30">
        <f t="shared" si="2"/>
        <v>0.31347999999707099</v>
      </c>
      <c r="H39" s="30">
        <f t="shared" si="3"/>
        <v>0.31347999999707099</v>
      </c>
      <c r="I39" s="30"/>
      <c r="J39" s="30"/>
      <c r="K39" s="30"/>
      <c r="L39" s="30"/>
      <c r="M39" s="30"/>
      <c r="N39" s="30"/>
      <c r="O39" s="30">
        <f t="shared" ca="1" si="4"/>
        <v>0.45206414571511877</v>
      </c>
      <c r="P39" s="30"/>
      <c r="Q39" s="32">
        <f t="shared" si="5"/>
        <v>4176.8539999999994</v>
      </c>
      <c r="S39" s="33">
        <v>0.2</v>
      </c>
      <c r="T39" s="30"/>
      <c r="U39" s="30"/>
      <c r="V39" s="30"/>
      <c r="W39" s="30"/>
      <c r="AB39">
        <v>10</v>
      </c>
      <c r="AD39" t="s">
        <v>32</v>
      </c>
      <c r="AF39" t="s">
        <v>34</v>
      </c>
    </row>
    <row r="40" spans="1:32" ht="12.95" customHeight="1" x14ac:dyDescent="0.2">
      <c r="A40" s="64" t="s">
        <v>128</v>
      </c>
      <c r="B40" s="64" t="s">
        <v>70</v>
      </c>
      <c r="C40" s="62">
        <v>19206.420999999998</v>
      </c>
      <c r="D40" s="62" t="s">
        <v>96</v>
      </c>
      <c r="E40" s="30">
        <f t="shared" si="0"/>
        <v>-5435.884305399145</v>
      </c>
      <c r="F40" s="30">
        <f t="shared" si="1"/>
        <v>-5436</v>
      </c>
      <c r="G40" s="30">
        <f t="shared" si="2"/>
        <v>0.31991199999538367</v>
      </c>
      <c r="H40" s="30">
        <f t="shared" si="3"/>
        <v>0.31991199999538367</v>
      </c>
      <c r="I40" s="30"/>
      <c r="J40" s="30"/>
      <c r="K40" s="30"/>
      <c r="L40" s="30"/>
      <c r="M40" s="30"/>
      <c r="N40" s="30"/>
      <c r="O40" s="30">
        <f t="shared" ca="1" si="4"/>
        <v>0.45189375825727712</v>
      </c>
      <c r="P40" s="30"/>
      <c r="Q40" s="32">
        <f t="shared" si="5"/>
        <v>4187.9209999999985</v>
      </c>
      <c r="S40" s="33">
        <v>0.2</v>
      </c>
      <c r="T40" s="30"/>
      <c r="U40" s="30"/>
      <c r="V40" s="30"/>
      <c r="W40" s="30"/>
      <c r="AB40">
        <v>6</v>
      </c>
      <c r="AD40" t="s">
        <v>35</v>
      </c>
      <c r="AF40" t="s">
        <v>34</v>
      </c>
    </row>
    <row r="41" spans="1:32" ht="12.95" customHeight="1" x14ac:dyDescent="0.2">
      <c r="A41" s="64" t="s">
        <v>128</v>
      </c>
      <c r="B41" s="64" t="s">
        <v>70</v>
      </c>
      <c r="C41" s="62">
        <v>19228.538</v>
      </c>
      <c r="D41" s="62" t="s">
        <v>96</v>
      </c>
      <c r="E41" s="30">
        <f t="shared" si="0"/>
        <v>-5427.8858011631955</v>
      </c>
      <c r="F41" s="30">
        <f t="shared" si="1"/>
        <v>-5428</v>
      </c>
      <c r="G41" s="30">
        <f t="shared" si="2"/>
        <v>0.3157759999994596</v>
      </c>
      <c r="H41" s="30">
        <f t="shared" si="3"/>
        <v>0.3157759999994596</v>
      </c>
      <c r="I41" s="30"/>
      <c r="J41" s="30"/>
      <c r="K41" s="30"/>
      <c r="L41" s="30"/>
      <c r="M41" s="30"/>
      <c r="N41" s="30"/>
      <c r="O41" s="30">
        <f t="shared" ca="1" si="4"/>
        <v>0.45155298334159372</v>
      </c>
      <c r="P41" s="30"/>
      <c r="Q41" s="32">
        <f t="shared" si="5"/>
        <v>4210.0380000000005</v>
      </c>
      <c r="S41" s="33">
        <v>0.2</v>
      </c>
      <c r="T41" s="30"/>
      <c r="U41" s="30"/>
      <c r="V41" s="30"/>
      <c r="W41" s="30"/>
      <c r="AB41">
        <v>6</v>
      </c>
      <c r="AD41" t="s">
        <v>35</v>
      </c>
      <c r="AF41" t="s">
        <v>34</v>
      </c>
    </row>
    <row r="42" spans="1:32" ht="12.95" customHeight="1" x14ac:dyDescent="0.2">
      <c r="A42" s="64" t="s">
        <v>128</v>
      </c>
      <c r="B42" s="64" t="s">
        <v>70</v>
      </c>
      <c r="C42" s="62">
        <v>19239.598999999998</v>
      </c>
      <c r="D42" s="62" t="s">
        <v>96</v>
      </c>
      <c r="E42" s="30">
        <f t="shared" si="0"/>
        <v>-5423.8856449325212</v>
      </c>
      <c r="F42" s="30">
        <f t="shared" si="1"/>
        <v>-5424</v>
      </c>
      <c r="G42" s="30">
        <f t="shared" si="2"/>
        <v>0.31620800000018789</v>
      </c>
      <c r="H42" s="30">
        <f t="shared" si="3"/>
        <v>0.31620800000018789</v>
      </c>
      <c r="I42" s="30"/>
      <c r="J42" s="30"/>
      <c r="K42" s="30"/>
      <c r="L42" s="30"/>
      <c r="M42" s="30"/>
      <c r="N42" s="30"/>
      <c r="O42" s="30">
        <f t="shared" ca="1" si="4"/>
        <v>0.45138259588375207</v>
      </c>
      <c r="P42" s="30"/>
      <c r="Q42" s="32">
        <f t="shared" si="5"/>
        <v>4221.0989999999983</v>
      </c>
      <c r="S42" s="33">
        <v>0.2</v>
      </c>
      <c r="T42" s="30"/>
      <c r="U42" s="30"/>
      <c r="V42" s="30"/>
      <c r="W42" s="30"/>
      <c r="AB42">
        <v>12</v>
      </c>
      <c r="AD42" t="s">
        <v>32</v>
      </c>
      <c r="AF42" t="s">
        <v>34</v>
      </c>
    </row>
    <row r="43" spans="1:32" ht="12.95" customHeight="1" x14ac:dyDescent="0.2">
      <c r="A43" s="64" t="s">
        <v>128</v>
      </c>
      <c r="B43" s="64" t="s">
        <v>70</v>
      </c>
      <c r="C43" s="62">
        <v>19253.43</v>
      </c>
      <c r="D43" s="62" t="s">
        <v>96</v>
      </c>
      <c r="E43" s="30">
        <f t="shared" si="0"/>
        <v>-5418.8837318300475</v>
      </c>
      <c r="F43" s="30">
        <f t="shared" si="1"/>
        <v>-5419</v>
      </c>
      <c r="G43" s="30">
        <f t="shared" si="2"/>
        <v>0.32149799999751849</v>
      </c>
      <c r="H43" s="30">
        <f t="shared" si="3"/>
        <v>0.32149799999751849</v>
      </c>
      <c r="I43" s="30"/>
      <c r="J43" s="30"/>
      <c r="K43" s="30"/>
      <c r="L43" s="30"/>
      <c r="M43" s="30"/>
      <c r="N43" s="30"/>
      <c r="O43" s="30">
        <f t="shared" ca="1" si="4"/>
        <v>0.45116961156144991</v>
      </c>
      <c r="P43" s="30"/>
      <c r="Q43" s="32">
        <f t="shared" si="5"/>
        <v>4234.93</v>
      </c>
      <c r="S43" s="33">
        <v>0.2</v>
      </c>
      <c r="T43" s="30"/>
      <c r="U43" s="30"/>
      <c r="V43" s="30"/>
      <c r="W43" s="30"/>
      <c r="AB43">
        <v>11</v>
      </c>
      <c r="AD43" t="s">
        <v>32</v>
      </c>
      <c r="AF43" t="s">
        <v>34</v>
      </c>
    </row>
    <row r="44" spans="1:32" ht="12.95" customHeight="1" x14ac:dyDescent="0.2">
      <c r="A44" s="64" t="s">
        <v>128</v>
      </c>
      <c r="B44" s="64" t="s">
        <v>70</v>
      </c>
      <c r="C44" s="62">
        <v>19311.483</v>
      </c>
      <c r="D44" s="62" t="s">
        <v>96</v>
      </c>
      <c r="E44" s="30">
        <f t="shared" si="0"/>
        <v>-5397.8891499966367</v>
      </c>
      <c r="F44" s="30">
        <f t="shared" si="1"/>
        <v>-5398</v>
      </c>
      <c r="G44" s="30">
        <f t="shared" si="2"/>
        <v>0.30651600000055623</v>
      </c>
      <c r="H44" s="30">
        <f t="shared" si="3"/>
        <v>0.30651600000055623</v>
      </c>
      <c r="I44" s="30"/>
      <c r="J44" s="30"/>
      <c r="K44" s="30"/>
      <c r="L44" s="30"/>
      <c r="M44" s="30"/>
      <c r="N44" s="30"/>
      <c r="O44" s="30">
        <f t="shared" ca="1" si="4"/>
        <v>0.45027507740778105</v>
      </c>
      <c r="P44" s="30"/>
      <c r="Q44" s="32">
        <f t="shared" si="5"/>
        <v>4292.9830000000002</v>
      </c>
      <c r="S44" s="33">
        <v>0.2</v>
      </c>
      <c r="T44" s="30"/>
      <c r="U44" s="30"/>
      <c r="V44" s="30"/>
      <c r="W44" s="30"/>
      <c r="AB44">
        <v>9</v>
      </c>
      <c r="AD44" t="s">
        <v>32</v>
      </c>
      <c r="AF44" t="s">
        <v>34</v>
      </c>
    </row>
    <row r="45" spans="1:32" ht="12.95" customHeight="1" x14ac:dyDescent="0.2">
      <c r="A45" s="64" t="s">
        <v>128</v>
      </c>
      <c r="B45" s="64" t="s">
        <v>70</v>
      </c>
      <c r="C45" s="62">
        <v>19336.364000000001</v>
      </c>
      <c r="D45" s="62" t="s">
        <v>96</v>
      </c>
      <c r="E45" s="30">
        <f t="shared" si="0"/>
        <v>-5388.8910587593691</v>
      </c>
      <c r="F45" s="30">
        <f t="shared" si="1"/>
        <v>-5389</v>
      </c>
      <c r="G45" s="30">
        <f t="shared" si="2"/>
        <v>0.30123800000001211</v>
      </c>
      <c r="H45" s="30">
        <f t="shared" si="3"/>
        <v>0.30123800000001211</v>
      </c>
      <c r="I45" s="30"/>
      <c r="J45" s="30"/>
      <c r="K45" s="30"/>
      <c r="L45" s="30"/>
      <c r="M45" s="30"/>
      <c r="N45" s="30"/>
      <c r="O45" s="30">
        <f t="shared" ca="1" si="4"/>
        <v>0.44989170562763725</v>
      </c>
      <c r="P45" s="30"/>
      <c r="Q45" s="32">
        <f t="shared" si="5"/>
        <v>4317.8640000000014</v>
      </c>
      <c r="S45" s="33">
        <v>0.2</v>
      </c>
      <c r="T45" s="30"/>
      <c r="U45" s="30"/>
      <c r="V45" s="30"/>
      <c r="W45" s="30"/>
      <c r="AF45" t="s">
        <v>28</v>
      </c>
    </row>
    <row r="46" spans="1:32" ht="12.95" customHeight="1" x14ac:dyDescent="0.2">
      <c r="A46" s="64" t="s">
        <v>137</v>
      </c>
      <c r="B46" s="64" t="s">
        <v>70</v>
      </c>
      <c r="C46" s="62">
        <v>19419.330999999998</v>
      </c>
      <c r="D46" s="62" t="s">
        <v>96</v>
      </c>
      <c r="E46" s="30">
        <f t="shared" si="0"/>
        <v>-5358.8864514010502</v>
      </c>
      <c r="F46" s="30">
        <f t="shared" si="1"/>
        <v>-5359</v>
      </c>
      <c r="G46" s="30">
        <f t="shared" si="2"/>
        <v>0.31397799999831477</v>
      </c>
      <c r="H46" s="30">
        <f t="shared" si="3"/>
        <v>0.31397799999831477</v>
      </c>
      <c r="I46" s="30"/>
      <c r="J46" s="30"/>
      <c r="K46" s="30"/>
      <c r="L46" s="30"/>
      <c r="M46" s="30"/>
      <c r="N46" s="30"/>
      <c r="O46" s="30">
        <f t="shared" ca="1" si="4"/>
        <v>0.44861379969382453</v>
      </c>
      <c r="P46" s="30"/>
      <c r="Q46" s="32">
        <f t="shared" si="5"/>
        <v>4400.8309999999983</v>
      </c>
      <c r="S46" s="33">
        <v>0.2</v>
      </c>
      <c r="T46" s="30"/>
      <c r="U46" s="30"/>
      <c r="V46" s="30"/>
      <c r="W46" s="30"/>
      <c r="AB46">
        <v>11</v>
      </c>
      <c r="AD46" t="s">
        <v>32</v>
      </c>
      <c r="AF46" t="s">
        <v>34</v>
      </c>
    </row>
    <row r="47" spans="1:32" ht="12.95" customHeight="1" x14ac:dyDescent="0.2">
      <c r="A47" s="64" t="s">
        <v>128</v>
      </c>
      <c r="B47" s="64" t="s">
        <v>70</v>
      </c>
      <c r="C47" s="62">
        <v>19430.400000000001</v>
      </c>
      <c r="D47" s="62" t="s">
        <v>96</v>
      </c>
      <c r="E47" s="30">
        <f t="shared" si="0"/>
        <v>-5354.8834020097338</v>
      </c>
      <c r="F47" s="30">
        <f t="shared" si="1"/>
        <v>-5355</v>
      </c>
      <c r="G47" s="30">
        <f t="shared" si="2"/>
        <v>0.32241000000067288</v>
      </c>
      <c r="H47" s="30">
        <f t="shared" si="3"/>
        <v>0.32241000000067288</v>
      </c>
      <c r="I47" s="30"/>
      <c r="J47" s="30"/>
      <c r="K47" s="30"/>
      <c r="L47" s="30"/>
      <c r="M47" s="30"/>
      <c r="N47" s="30"/>
      <c r="O47" s="30">
        <f t="shared" ca="1" si="4"/>
        <v>0.44844341223598283</v>
      </c>
      <c r="P47" s="30"/>
      <c r="Q47" s="32">
        <f t="shared" si="5"/>
        <v>4411.9000000000015</v>
      </c>
      <c r="S47" s="33">
        <v>0.2</v>
      </c>
      <c r="T47" s="30"/>
      <c r="U47" s="30"/>
      <c r="V47" s="30"/>
      <c r="W47" s="30"/>
      <c r="AF47" t="s">
        <v>28</v>
      </c>
    </row>
    <row r="48" spans="1:32" ht="12.95" customHeight="1" x14ac:dyDescent="0.2">
      <c r="A48" s="64" t="s">
        <v>128</v>
      </c>
      <c r="B48" s="64" t="s">
        <v>70</v>
      </c>
      <c r="C48" s="62">
        <v>19593.536</v>
      </c>
      <c r="D48" s="62" t="s">
        <v>96</v>
      </c>
      <c r="E48" s="30">
        <f t="shared" si="0"/>
        <v>-5295.886070227135</v>
      </c>
      <c r="F48" s="30">
        <f t="shared" si="1"/>
        <v>-5296</v>
      </c>
      <c r="G48" s="30">
        <f t="shared" si="2"/>
        <v>0.31503199999860954</v>
      </c>
      <c r="H48" s="30">
        <f t="shared" si="3"/>
        <v>0.31503199999860954</v>
      </c>
      <c r="I48" s="30"/>
      <c r="J48" s="30"/>
      <c r="K48" s="30"/>
      <c r="L48" s="30"/>
      <c r="M48" s="30"/>
      <c r="N48" s="30"/>
      <c r="O48" s="30">
        <f t="shared" ca="1" si="4"/>
        <v>0.4459301972328179</v>
      </c>
      <c r="P48" s="30"/>
      <c r="Q48" s="32">
        <f t="shared" si="5"/>
        <v>4575.0360000000001</v>
      </c>
      <c r="S48" s="33">
        <v>0.2</v>
      </c>
      <c r="T48" s="30"/>
      <c r="U48" s="30"/>
      <c r="V48" s="30"/>
      <c r="W48" s="30"/>
      <c r="AF48" t="s">
        <v>28</v>
      </c>
    </row>
    <row r="49" spans="1:32" ht="12.95" customHeight="1" x14ac:dyDescent="0.2">
      <c r="A49" s="64" t="s">
        <v>128</v>
      </c>
      <c r="B49" s="64" t="s">
        <v>70</v>
      </c>
      <c r="C49" s="62">
        <v>19629.48</v>
      </c>
      <c r="D49" s="62" t="s">
        <v>96</v>
      </c>
      <c r="E49" s="30">
        <f t="shared" si="0"/>
        <v>-5282.8870994690333</v>
      </c>
      <c r="F49" s="30">
        <f t="shared" si="1"/>
        <v>-5283</v>
      </c>
      <c r="G49" s="30">
        <f t="shared" si="2"/>
        <v>0.31218599999920116</v>
      </c>
      <c r="H49" s="30">
        <f t="shared" si="3"/>
        <v>0.31218599999920116</v>
      </c>
      <c r="I49" s="30"/>
      <c r="J49" s="30"/>
      <c r="K49" s="30"/>
      <c r="L49" s="30"/>
      <c r="M49" s="30"/>
      <c r="N49" s="30"/>
      <c r="O49" s="30">
        <f t="shared" ca="1" si="4"/>
        <v>0.4453764379948324</v>
      </c>
      <c r="P49" s="30"/>
      <c r="Q49" s="32">
        <f t="shared" si="5"/>
        <v>4610.9799999999996</v>
      </c>
      <c r="S49" s="33">
        <v>0.2</v>
      </c>
      <c r="T49" s="30"/>
      <c r="U49" s="30"/>
      <c r="V49" s="30"/>
      <c r="W49" s="30"/>
      <c r="AF49" t="s">
        <v>28</v>
      </c>
    </row>
    <row r="50" spans="1:32" ht="12.95" customHeight="1" x14ac:dyDescent="0.2">
      <c r="A50" s="64" t="s">
        <v>128</v>
      </c>
      <c r="B50" s="64" t="s">
        <v>70</v>
      </c>
      <c r="C50" s="62">
        <v>19665.425999999999</v>
      </c>
      <c r="D50" s="62" t="s">
        <v>96</v>
      </c>
      <c r="E50" s="30">
        <f t="shared" si="0"/>
        <v>-5269.8874054207708</v>
      </c>
      <c r="F50" s="30">
        <f t="shared" si="1"/>
        <v>-5270</v>
      </c>
      <c r="G50" s="30">
        <f t="shared" si="2"/>
        <v>0.31134000000020023</v>
      </c>
      <c r="H50" s="30">
        <f t="shared" si="3"/>
        <v>0.31134000000020023</v>
      </c>
      <c r="I50" s="30"/>
      <c r="J50" s="30"/>
      <c r="K50" s="30"/>
      <c r="L50" s="30"/>
      <c r="M50" s="30"/>
      <c r="N50" s="30"/>
      <c r="O50" s="30">
        <f t="shared" ca="1" si="4"/>
        <v>0.44482267875684689</v>
      </c>
      <c r="P50" s="30"/>
      <c r="Q50" s="32">
        <f t="shared" si="5"/>
        <v>4646.9259999999995</v>
      </c>
      <c r="S50" s="33">
        <v>0.2</v>
      </c>
      <c r="T50" s="30"/>
      <c r="U50" s="30"/>
      <c r="V50" s="30"/>
      <c r="W50" s="30"/>
      <c r="AB50">
        <v>8</v>
      </c>
      <c r="AD50" t="s">
        <v>32</v>
      </c>
      <c r="AF50" t="s">
        <v>34</v>
      </c>
    </row>
    <row r="51" spans="1:32" ht="12.95" customHeight="1" x14ac:dyDescent="0.2">
      <c r="A51" s="64" t="s">
        <v>128</v>
      </c>
      <c r="B51" s="64" t="s">
        <v>70</v>
      </c>
      <c r="C51" s="62">
        <v>19679.245999999999</v>
      </c>
      <c r="D51" s="62" t="s">
        <v>96</v>
      </c>
      <c r="E51" s="30">
        <f t="shared" si="0"/>
        <v>-5264.8894704141785</v>
      </c>
      <c r="F51" s="30">
        <f t="shared" si="1"/>
        <v>-5265</v>
      </c>
      <c r="G51" s="30">
        <f t="shared" si="2"/>
        <v>0.30562999999892781</v>
      </c>
      <c r="H51" s="30">
        <f t="shared" si="3"/>
        <v>0.30562999999892781</v>
      </c>
      <c r="I51" s="30"/>
      <c r="J51" s="30"/>
      <c r="K51" s="30"/>
      <c r="L51" s="30"/>
      <c r="M51" s="30"/>
      <c r="N51" s="30"/>
      <c r="O51" s="30">
        <f t="shared" ca="1" si="4"/>
        <v>0.44460969443454479</v>
      </c>
      <c r="P51" s="30"/>
      <c r="Q51" s="32">
        <f t="shared" si="5"/>
        <v>4660.7459999999992</v>
      </c>
      <c r="S51" s="33">
        <v>0.2</v>
      </c>
      <c r="T51" s="30"/>
      <c r="U51" s="30"/>
      <c r="V51" s="30"/>
      <c r="W51" s="30"/>
      <c r="AF51" t="s">
        <v>28</v>
      </c>
    </row>
    <row r="52" spans="1:32" ht="12.95" customHeight="1" x14ac:dyDescent="0.2">
      <c r="A52" s="64" t="s">
        <v>128</v>
      </c>
      <c r="B52" s="64" t="s">
        <v>70</v>
      </c>
      <c r="C52" s="62">
        <v>20005.521000000001</v>
      </c>
      <c r="D52" s="62" t="s">
        <v>96</v>
      </c>
      <c r="E52" s="30">
        <f t="shared" si="0"/>
        <v>-5146.8937219137388</v>
      </c>
      <c r="F52" s="30">
        <f t="shared" si="1"/>
        <v>-5147</v>
      </c>
      <c r="G52" s="30">
        <f t="shared" si="2"/>
        <v>0.29387400000268826</v>
      </c>
      <c r="H52" s="30">
        <f t="shared" si="3"/>
        <v>0.29387400000268826</v>
      </c>
      <c r="I52" s="30"/>
      <c r="J52" s="30"/>
      <c r="K52" s="30"/>
      <c r="L52" s="30"/>
      <c r="M52" s="30"/>
      <c r="N52" s="30"/>
      <c r="O52" s="30">
        <f t="shared" ca="1" si="4"/>
        <v>0.43958326442821494</v>
      </c>
      <c r="P52" s="30"/>
      <c r="Q52" s="32">
        <f t="shared" si="5"/>
        <v>4987.0210000000006</v>
      </c>
      <c r="S52" s="33">
        <v>0.2</v>
      </c>
      <c r="T52" s="30"/>
      <c r="U52" s="30"/>
      <c r="V52" s="30"/>
      <c r="W52" s="30"/>
      <c r="AF52" t="s">
        <v>28</v>
      </c>
    </row>
    <row r="53" spans="1:32" ht="12.95" customHeight="1" x14ac:dyDescent="0.2">
      <c r="A53" s="64" t="s">
        <v>128</v>
      </c>
      <c r="B53" s="64" t="s">
        <v>70</v>
      </c>
      <c r="C53" s="62">
        <v>20008.297999999999</v>
      </c>
      <c r="D53" s="62" t="s">
        <v>96</v>
      </c>
      <c r="E53" s="30">
        <f t="shared" ref="E53:E84" si="6">+(C53-C$7)/C$8</f>
        <v>-5145.8894335263803</v>
      </c>
      <c r="F53" s="30">
        <f t="shared" ref="F53:F84" si="7">ROUND(2*E53,0)/2</f>
        <v>-5146</v>
      </c>
      <c r="G53" s="30">
        <f t="shared" ref="G53:G84" si="8">+C53-(C$7+F53*C$8)</f>
        <v>0.30573199999707867</v>
      </c>
      <c r="H53" s="30">
        <f t="shared" si="3"/>
        <v>0.30573199999707867</v>
      </c>
      <c r="I53" s="30"/>
      <c r="J53" s="30"/>
      <c r="K53" s="30"/>
      <c r="L53" s="30"/>
      <c r="M53" s="30"/>
      <c r="N53" s="30"/>
      <c r="O53" s="30">
        <f t="shared" ref="O53:O84" ca="1" si="9">+C$11+C$12*F53</f>
        <v>0.43954066756375448</v>
      </c>
      <c r="P53" s="30"/>
      <c r="Q53" s="32">
        <f t="shared" ref="Q53:Q84" si="10">+C53-15018.5</f>
        <v>4989.7979999999989</v>
      </c>
      <c r="S53" s="33">
        <v>0.2</v>
      </c>
      <c r="T53" s="30"/>
      <c r="U53" s="30"/>
      <c r="V53" s="30"/>
      <c r="W53" s="30"/>
      <c r="AF53" t="s">
        <v>28</v>
      </c>
    </row>
    <row r="54" spans="1:32" ht="12.95" customHeight="1" x14ac:dyDescent="0.2">
      <c r="A54" s="64" t="s">
        <v>128</v>
      </c>
      <c r="B54" s="64" t="s">
        <v>70</v>
      </c>
      <c r="C54" s="62">
        <v>20019.353999999999</v>
      </c>
      <c r="D54" s="62" t="s">
        <v>96</v>
      </c>
      <c r="E54" s="30">
        <f t="shared" si="6"/>
        <v>-5141.8910855211061</v>
      </c>
      <c r="F54" s="30">
        <f t="shared" si="7"/>
        <v>-5142</v>
      </c>
      <c r="G54" s="30">
        <f t="shared" si="8"/>
        <v>0.30116399999678833</v>
      </c>
      <c r="H54" s="30">
        <f t="shared" si="3"/>
        <v>0.30116399999678833</v>
      </c>
      <c r="I54" s="30"/>
      <c r="J54" s="30"/>
      <c r="K54" s="30"/>
      <c r="L54" s="30"/>
      <c r="M54" s="30"/>
      <c r="N54" s="30"/>
      <c r="O54" s="30">
        <f t="shared" ca="1" si="9"/>
        <v>0.43937028010591278</v>
      </c>
      <c r="P54" s="30"/>
      <c r="Q54" s="32">
        <f t="shared" si="10"/>
        <v>5000.8539999999994</v>
      </c>
      <c r="S54" s="33">
        <v>0.2</v>
      </c>
      <c r="T54" s="30"/>
      <c r="U54" s="30"/>
      <c r="V54" s="30"/>
      <c r="W54" s="30"/>
      <c r="AB54">
        <v>8</v>
      </c>
      <c r="AD54" t="s">
        <v>32</v>
      </c>
      <c r="AF54" t="s">
        <v>34</v>
      </c>
    </row>
    <row r="55" spans="1:32" ht="12.95" customHeight="1" x14ac:dyDescent="0.2">
      <c r="A55" s="64" t="s">
        <v>128</v>
      </c>
      <c r="B55" s="64" t="s">
        <v>70</v>
      </c>
      <c r="C55" s="62">
        <v>20066.349999999999</v>
      </c>
      <c r="D55" s="62" t="s">
        <v>96</v>
      </c>
      <c r="E55" s="30">
        <f t="shared" si="6"/>
        <v>-5124.8952133380499</v>
      </c>
      <c r="F55" s="30">
        <f t="shared" si="7"/>
        <v>-5125</v>
      </c>
      <c r="G55" s="30">
        <f t="shared" si="8"/>
        <v>0.28974999999627471</v>
      </c>
      <c r="H55" s="30">
        <f t="shared" si="3"/>
        <v>0.28974999999627471</v>
      </c>
      <c r="I55" s="30"/>
      <c r="J55" s="30"/>
      <c r="K55" s="30"/>
      <c r="L55" s="30"/>
      <c r="M55" s="30"/>
      <c r="N55" s="30"/>
      <c r="O55" s="30">
        <f t="shared" ca="1" si="9"/>
        <v>0.43864613341008563</v>
      </c>
      <c r="P55" s="30"/>
      <c r="Q55" s="32">
        <f t="shared" si="10"/>
        <v>5047.8499999999985</v>
      </c>
      <c r="S55" s="33">
        <v>0.2</v>
      </c>
      <c r="T55" s="30"/>
      <c r="U55" s="30"/>
      <c r="V55" s="30"/>
      <c r="W55" s="30"/>
      <c r="AB55">
        <v>7</v>
      </c>
      <c r="AD55" t="s">
        <v>32</v>
      </c>
      <c r="AF55" t="s">
        <v>34</v>
      </c>
    </row>
    <row r="56" spans="1:32" ht="12.95" customHeight="1" x14ac:dyDescent="0.2">
      <c r="A56" s="64" t="s">
        <v>128</v>
      </c>
      <c r="B56" s="64" t="s">
        <v>70</v>
      </c>
      <c r="C56" s="62">
        <v>20251.62</v>
      </c>
      <c r="D56" s="62" t="s">
        <v>96</v>
      </c>
      <c r="E56" s="30">
        <f t="shared" si="6"/>
        <v>-5057.8932293531407</v>
      </c>
      <c r="F56" s="30">
        <f t="shared" si="7"/>
        <v>-5058</v>
      </c>
      <c r="G56" s="30">
        <f t="shared" si="8"/>
        <v>0.29523599999811267</v>
      </c>
      <c r="H56" s="30">
        <f t="shared" si="3"/>
        <v>0.29523599999811267</v>
      </c>
      <c r="I56" s="30"/>
      <c r="J56" s="30"/>
      <c r="K56" s="30"/>
      <c r="L56" s="30"/>
      <c r="M56" s="30"/>
      <c r="N56" s="30"/>
      <c r="O56" s="30">
        <f t="shared" ca="1" si="9"/>
        <v>0.43579214349123729</v>
      </c>
      <c r="P56" s="30"/>
      <c r="Q56" s="32">
        <f t="shared" si="10"/>
        <v>5233.119999999999</v>
      </c>
      <c r="S56" s="33">
        <v>0.2</v>
      </c>
      <c r="T56" s="30"/>
      <c r="U56" s="30"/>
      <c r="V56" s="30"/>
      <c r="W56" s="30"/>
      <c r="AB56">
        <v>10</v>
      </c>
      <c r="AD56" t="s">
        <v>32</v>
      </c>
      <c r="AF56" t="s">
        <v>34</v>
      </c>
    </row>
    <row r="57" spans="1:32" ht="12.95" customHeight="1" x14ac:dyDescent="0.2">
      <c r="A57" s="64" t="s">
        <v>128</v>
      </c>
      <c r="B57" s="64" t="s">
        <v>70</v>
      </c>
      <c r="C57" s="62">
        <v>20359.434000000001</v>
      </c>
      <c r="D57" s="62" t="s">
        <v>96</v>
      </c>
      <c r="E57" s="30">
        <f t="shared" si="6"/>
        <v>-5018.9028266902742</v>
      </c>
      <c r="F57" s="30">
        <f t="shared" si="7"/>
        <v>-5019</v>
      </c>
      <c r="G57" s="30">
        <f t="shared" si="8"/>
        <v>0.26869799999985844</v>
      </c>
      <c r="H57" s="30">
        <f t="shared" si="3"/>
        <v>0.26869799999985844</v>
      </c>
      <c r="I57" s="30"/>
      <c r="J57" s="30"/>
      <c r="K57" s="30"/>
      <c r="L57" s="30"/>
      <c r="M57" s="30"/>
      <c r="N57" s="30"/>
      <c r="O57" s="30">
        <f t="shared" ca="1" si="9"/>
        <v>0.43413086577728077</v>
      </c>
      <c r="P57" s="30"/>
      <c r="Q57" s="32">
        <f t="shared" si="10"/>
        <v>5340.9340000000011</v>
      </c>
      <c r="S57" s="33">
        <v>0.2</v>
      </c>
      <c r="T57" s="30"/>
      <c r="U57" s="30"/>
      <c r="V57" s="30"/>
      <c r="W57" s="30"/>
      <c r="AB57">
        <v>7</v>
      </c>
      <c r="AD57" t="s">
        <v>32</v>
      </c>
      <c r="AF57" t="s">
        <v>34</v>
      </c>
    </row>
    <row r="58" spans="1:32" ht="12.95" customHeight="1" x14ac:dyDescent="0.2">
      <c r="A58" s="64" t="s">
        <v>128</v>
      </c>
      <c r="B58" s="64" t="s">
        <v>70</v>
      </c>
      <c r="C58" s="62">
        <v>20699.542000000001</v>
      </c>
      <c r="D58" s="62" t="s">
        <v>96</v>
      </c>
      <c r="E58" s="30">
        <f t="shared" si="6"/>
        <v>-4895.9044417972018</v>
      </c>
      <c r="F58" s="30">
        <f t="shared" si="7"/>
        <v>-4896</v>
      </c>
      <c r="G58" s="30">
        <f t="shared" si="8"/>
        <v>0.26423200000135694</v>
      </c>
      <c r="H58" s="30">
        <f t="shared" si="3"/>
        <v>0.26423200000135694</v>
      </c>
      <c r="I58" s="30"/>
      <c r="J58" s="30"/>
      <c r="K58" s="30"/>
      <c r="L58" s="30"/>
      <c r="M58" s="30"/>
      <c r="N58" s="30"/>
      <c r="O58" s="30">
        <f t="shared" ca="1" si="9"/>
        <v>0.42889145144864876</v>
      </c>
      <c r="P58" s="30"/>
      <c r="Q58" s="32">
        <f t="shared" si="10"/>
        <v>5681.0420000000013</v>
      </c>
      <c r="S58" s="33">
        <v>0.2</v>
      </c>
      <c r="T58" s="30"/>
      <c r="U58" s="30"/>
      <c r="V58" s="30"/>
      <c r="W58" s="30"/>
      <c r="AB58">
        <v>7</v>
      </c>
      <c r="AD58" t="s">
        <v>32</v>
      </c>
      <c r="AF58" t="s">
        <v>34</v>
      </c>
    </row>
    <row r="59" spans="1:32" ht="12.95" customHeight="1" x14ac:dyDescent="0.2">
      <c r="A59" s="64" t="s">
        <v>128</v>
      </c>
      <c r="B59" s="64" t="s">
        <v>70</v>
      </c>
      <c r="C59" s="62">
        <v>20749.324000000001</v>
      </c>
      <c r="D59" s="62" t="s">
        <v>96</v>
      </c>
      <c r="E59" s="30">
        <f t="shared" si="6"/>
        <v>-4877.9010264210665</v>
      </c>
      <c r="F59" s="30">
        <f t="shared" si="7"/>
        <v>-4878</v>
      </c>
      <c r="G59" s="30">
        <f t="shared" si="8"/>
        <v>0.27367600000070524</v>
      </c>
      <c r="H59" s="30">
        <f t="shared" si="3"/>
        <v>0.27367600000070524</v>
      </c>
      <c r="I59" s="30"/>
      <c r="J59" s="30"/>
      <c r="K59" s="30"/>
      <c r="L59" s="30"/>
      <c r="M59" s="30"/>
      <c r="N59" s="30"/>
      <c r="O59" s="30">
        <f t="shared" ca="1" si="9"/>
        <v>0.42812470788836116</v>
      </c>
      <c r="P59" s="30"/>
      <c r="Q59" s="32">
        <f t="shared" si="10"/>
        <v>5730.8240000000005</v>
      </c>
      <c r="S59" s="33">
        <v>0.2</v>
      </c>
      <c r="T59" s="30"/>
      <c r="U59" s="30"/>
      <c r="V59" s="30"/>
      <c r="W59" s="30"/>
      <c r="AB59">
        <v>12</v>
      </c>
      <c r="AD59" t="s">
        <v>32</v>
      </c>
      <c r="AF59" t="s">
        <v>34</v>
      </c>
    </row>
    <row r="60" spans="1:32" ht="12.95" customHeight="1" x14ac:dyDescent="0.2">
      <c r="A60" s="64" t="s">
        <v>128</v>
      </c>
      <c r="B60" s="64" t="s">
        <v>70</v>
      </c>
      <c r="C60" s="62">
        <v>20760.386999999999</v>
      </c>
      <c r="D60" s="62" t="s">
        <v>96</v>
      </c>
      <c r="E60" s="30">
        <f t="shared" si="6"/>
        <v>-4873.9001469002324</v>
      </c>
      <c r="F60" s="30">
        <f t="shared" si="7"/>
        <v>-4874</v>
      </c>
      <c r="G60" s="30">
        <f t="shared" si="8"/>
        <v>0.27610799999820301</v>
      </c>
      <c r="H60" s="30">
        <f t="shared" si="3"/>
        <v>0.27610799999820301</v>
      </c>
      <c r="I60" s="30"/>
      <c r="J60" s="30"/>
      <c r="K60" s="30"/>
      <c r="L60" s="30"/>
      <c r="M60" s="30"/>
      <c r="N60" s="30"/>
      <c r="O60" s="30">
        <f t="shared" ca="1" si="9"/>
        <v>0.42795432043051945</v>
      </c>
      <c r="P60" s="30"/>
      <c r="Q60" s="32">
        <f t="shared" si="10"/>
        <v>5741.8869999999988</v>
      </c>
      <c r="S60" s="33">
        <v>0.2</v>
      </c>
      <c r="T60" s="30"/>
      <c r="U60" s="30"/>
      <c r="V60" s="30"/>
      <c r="W60" s="30"/>
      <c r="AB60">
        <v>8</v>
      </c>
      <c r="AD60" t="s">
        <v>32</v>
      </c>
      <c r="AF60" t="s">
        <v>34</v>
      </c>
    </row>
    <row r="61" spans="1:32" ht="12.95" customHeight="1" x14ac:dyDescent="0.2">
      <c r="A61" s="64" t="s">
        <v>128</v>
      </c>
      <c r="B61" s="64" t="s">
        <v>70</v>
      </c>
      <c r="C61" s="62">
        <v>20771.437000000002</v>
      </c>
      <c r="D61" s="62" t="s">
        <v>96</v>
      </c>
      <c r="E61" s="30">
        <f t="shared" si="6"/>
        <v>-4869.9039687654376</v>
      </c>
      <c r="F61" s="30">
        <f t="shared" si="7"/>
        <v>-4870</v>
      </c>
      <c r="G61" s="30">
        <f t="shared" si="8"/>
        <v>0.26554000000032829</v>
      </c>
      <c r="H61" s="30">
        <f t="shared" si="3"/>
        <v>0.26554000000032829</v>
      </c>
      <c r="I61" s="30"/>
      <c r="J61" s="30"/>
      <c r="K61" s="30"/>
      <c r="L61" s="30"/>
      <c r="M61" s="30"/>
      <c r="N61" s="30"/>
      <c r="O61" s="30">
        <f t="shared" ca="1" si="9"/>
        <v>0.42778393297267781</v>
      </c>
      <c r="P61" s="30"/>
      <c r="Q61" s="32">
        <f t="shared" si="10"/>
        <v>5752.9370000000017</v>
      </c>
      <c r="S61" s="33">
        <v>0.2</v>
      </c>
      <c r="T61" s="30"/>
      <c r="U61" s="30"/>
      <c r="V61" s="30"/>
      <c r="W61" s="30"/>
      <c r="AB61">
        <v>9</v>
      </c>
      <c r="AD61" t="s">
        <v>32</v>
      </c>
      <c r="AF61" t="s">
        <v>34</v>
      </c>
    </row>
    <row r="62" spans="1:32" ht="12.95" customHeight="1" x14ac:dyDescent="0.2">
      <c r="A62" s="64" t="s">
        <v>128</v>
      </c>
      <c r="B62" s="64" t="s">
        <v>70</v>
      </c>
      <c r="C62" s="62">
        <v>20807.392</v>
      </c>
      <c r="D62" s="62" t="s">
        <v>96</v>
      </c>
      <c r="E62" s="30">
        <f t="shared" si="6"/>
        <v>-4856.9010199114555</v>
      </c>
      <c r="F62" s="30">
        <f t="shared" si="7"/>
        <v>-4857</v>
      </c>
      <c r="G62" s="30">
        <f t="shared" si="8"/>
        <v>0.27369399999952293</v>
      </c>
      <c r="H62" s="30">
        <f t="shared" si="3"/>
        <v>0.27369399999952293</v>
      </c>
      <c r="I62" s="30"/>
      <c r="J62" s="30"/>
      <c r="K62" s="30"/>
      <c r="L62" s="30"/>
      <c r="M62" s="30"/>
      <c r="N62" s="30"/>
      <c r="O62" s="30">
        <f t="shared" ca="1" si="9"/>
        <v>0.4272301737346923</v>
      </c>
      <c r="P62" s="30"/>
      <c r="Q62" s="32">
        <f t="shared" si="10"/>
        <v>5788.8919999999998</v>
      </c>
      <c r="S62" s="33">
        <v>0.2</v>
      </c>
      <c r="T62" s="30"/>
      <c r="U62" s="30"/>
      <c r="V62" s="30"/>
      <c r="W62" s="30"/>
      <c r="AB62">
        <v>7</v>
      </c>
      <c r="AD62" t="s">
        <v>32</v>
      </c>
      <c r="AF62" t="s">
        <v>34</v>
      </c>
    </row>
    <row r="63" spans="1:32" ht="12.95" customHeight="1" x14ac:dyDescent="0.2">
      <c r="A63" s="64" t="s">
        <v>229</v>
      </c>
      <c r="B63" s="64" t="s">
        <v>70</v>
      </c>
      <c r="C63" s="62">
        <v>32138.7</v>
      </c>
      <c r="D63" s="62" t="s">
        <v>96</v>
      </c>
      <c r="E63" s="30">
        <f t="shared" si="6"/>
        <v>-758.98923093280553</v>
      </c>
      <c r="F63" s="30">
        <f t="shared" si="7"/>
        <v>-759</v>
      </c>
      <c r="G63" s="30">
        <f t="shared" si="8"/>
        <v>2.9778000000078464E-2</v>
      </c>
      <c r="H63" s="30"/>
      <c r="I63" s="30">
        <f t="shared" ref="I63:I94" si="11">G63</f>
        <v>2.9778000000078464E-2</v>
      </c>
      <c r="J63" s="30"/>
      <c r="K63" s="30"/>
      <c r="L63" s="30"/>
      <c r="M63" s="30"/>
      <c r="N63" s="30"/>
      <c r="O63" s="30">
        <f t="shared" ca="1" si="9"/>
        <v>0.25266822317587934</v>
      </c>
      <c r="P63" s="30"/>
      <c r="Q63" s="32">
        <f t="shared" si="10"/>
        <v>17120.2</v>
      </c>
      <c r="R63" s="30"/>
      <c r="S63" s="33">
        <v>0.1</v>
      </c>
      <c r="T63" s="30"/>
      <c r="U63" s="30"/>
      <c r="V63" s="30"/>
      <c r="W63" s="30"/>
      <c r="AF63" t="s">
        <v>28</v>
      </c>
    </row>
    <row r="64" spans="1:32" ht="12.95" customHeight="1" x14ac:dyDescent="0.2">
      <c r="A64" s="30" t="s">
        <v>12</v>
      </c>
      <c r="B64" s="30"/>
      <c r="C64" s="31">
        <v>34237.413</v>
      </c>
      <c r="D64" s="31" t="s">
        <v>14</v>
      </c>
      <c r="E64" s="30">
        <f t="shared" si="6"/>
        <v>0</v>
      </c>
      <c r="F64" s="30">
        <f t="shared" si="7"/>
        <v>0</v>
      </c>
      <c r="G64" s="30">
        <f t="shared" si="8"/>
        <v>0</v>
      </c>
      <c r="H64" s="30"/>
      <c r="I64" s="30">
        <f t="shared" si="11"/>
        <v>0</v>
      </c>
      <c r="J64" s="30"/>
      <c r="K64" s="30"/>
      <c r="L64" s="30"/>
      <c r="M64" s="30"/>
      <c r="N64" s="30"/>
      <c r="O64" s="30">
        <f t="shared" ca="1" si="9"/>
        <v>0.22033720305041835</v>
      </c>
      <c r="P64" s="30"/>
      <c r="Q64" s="32">
        <f t="shared" si="10"/>
        <v>19218.913</v>
      </c>
      <c r="S64" s="33">
        <v>0.1</v>
      </c>
      <c r="T64" s="30"/>
      <c r="U64" s="30"/>
      <c r="V64" s="30"/>
      <c r="W64" s="30"/>
    </row>
    <row r="65" spans="1:32" ht="12.95" customHeight="1" x14ac:dyDescent="0.2">
      <c r="A65" s="64" t="s">
        <v>229</v>
      </c>
      <c r="B65" s="64" t="s">
        <v>70</v>
      </c>
      <c r="C65" s="62">
        <v>34549.877999999997</v>
      </c>
      <c r="D65" s="62" t="s">
        <v>96</v>
      </c>
      <c r="E65" s="30">
        <f t="shared" si="6"/>
        <v>113.00142994464534</v>
      </c>
      <c r="F65" s="30">
        <f t="shared" si="7"/>
        <v>113</v>
      </c>
      <c r="G65" s="30">
        <f t="shared" si="8"/>
        <v>3.9539999997941777E-3</v>
      </c>
      <c r="H65" s="30"/>
      <c r="I65" s="30">
        <f t="shared" si="11"/>
        <v>3.9539999997941777E-3</v>
      </c>
      <c r="J65" s="30"/>
      <c r="K65" s="30"/>
      <c r="L65" s="30"/>
      <c r="M65" s="30"/>
      <c r="N65" s="30"/>
      <c r="O65" s="30">
        <f t="shared" ca="1" si="9"/>
        <v>0.21552375736639057</v>
      </c>
      <c r="P65" s="30"/>
      <c r="Q65" s="32">
        <f t="shared" si="10"/>
        <v>19531.377999999997</v>
      </c>
      <c r="R65" s="30"/>
      <c r="S65" s="33">
        <v>0.1</v>
      </c>
      <c r="T65" s="30"/>
      <c r="U65" s="30"/>
      <c r="V65" s="30"/>
      <c r="W65" s="30"/>
      <c r="AF65" t="s">
        <v>28</v>
      </c>
    </row>
    <row r="66" spans="1:32" ht="12.95" customHeight="1" x14ac:dyDescent="0.2">
      <c r="A66" s="64" t="s">
        <v>241</v>
      </c>
      <c r="B66" s="64" t="s">
        <v>70</v>
      </c>
      <c r="C66" s="62">
        <v>34660.476999999999</v>
      </c>
      <c r="D66" s="62" t="s">
        <v>96</v>
      </c>
      <c r="E66" s="30">
        <f t="shared" si="6"/>
        <v>152.99901415551119</v>
      </c>
      <c r="F66" s="30">
        <f t="shared" si="7"/>
        <v>153</v>
      </c>
      <c r="G66" s="30">
        <f t="shared" si="8"/>
        <v>-2.7259999988018535E-3</v>
      </c>
      <c r="H66" s="30"/>
      <c r="I66" s="30">
        <f t="shared" si="11"/>
        <v>-2.7259999988018535E-3</v>
      </c>
      <c r="J66" s="30"/>
      <c r="K66" s="30"/>
      <c r="L66" s="30"/>
      <c r="M66" s="30"/>
      <c r="N66" s="30"/>
      <c r="O66" s="30">
        <f t="shared" ca="1" si="9"/>
        <v>0.21381988278797365</v>
      </c>
      <c r="P66" s="30"/>
      <c r="Q66" s="32">
        <f t="shared" si="10"/>
        <v>19641.976999999999</v>
      </c>
      <c r="R66" s="30"/>
      <c r="S66" s="33">
        <v>0.1</v>
      </c>
      <c r="T66" s="30"/>
      <c r="U66" s="30"/>
      <c r="V66" s="30"/>
      <c r="W66" s="30"/>
      <c r="AF66" t="s">
        <v>28</v>
      </c>
    </row>
    <row r="67" spans="1:32" ht="12.95" customHeight="1" x14ac:dyDescent="0.2">
      <c r="A67" s="64" t="s">
        <v>229</v>
      </c>
      <c r="B67" s="64" t="s">
        <v>70</v>
      </c>
      <c r="C67" s="62">
        <v>35835.656999999999</v>
      </c>
      <c r="D67" s="62" t="s">
        <v>96</v>
      </c>
      <c r="E67" s="30">
        <f t="shared" si="6"/>
        <v>577.99707935433287</v>
      </c>
      <c r="F67" s="30">
        <f t="shared" si="7"/>
        <v>578</v>
      </c>
      <c r="G67" s="30">
        <f t="shared" si="8"/>
        <v>-8.0759999982547015E-3</v>
      </c>
      <c r="H67" s="30"/>
      <c r="I67" s="30">
        <f t="shared" si="11"/>
        <v>-8.0759999982547015E-3</v>
      </c>
      <c r="J67" s="30"/>
      <c r="K67" s="30"/>
      <c r="L67" s="30"/>
      <c r="M67" s="30"/>
      <c r="N67" s="30"/>
      <c r="O67" s="30">
        <f t="shared" ca="1" si="9"/>
        <v>0.19571621539229392</v>
      </c>
      <c r="P67" s="30"/>
      <c r="Q67" s="32">
        <f t="shared" si="10"/>
        <v>20817.156999999999</v>
      </c>
      <c r="R67" s="30"/>
      <c r="S67" s="33">
        <v>0.1</v>
      </c>
      <c r="T67" s="30"/>
      <c r="U67" s="30"/>
      <c r="V67" s="30"/>
      <c r="W67" s="30"/>
      <c r="AF67" t="s">
        <v>28</v>
      </c>
    </row>
    <row r="68" spans="1:32" ht="12.95" customHeight="1" x14ac:dyDescent="0.2">
      <c r="A68" s="64" t="s">
        <v>248</v>
      </c>
      <c r="B68" s="64" t="s">
        <v>70</v>
      </c>
      <c r="C68" s="62">
        <v>36026.451000000001</v>
      </c>
      <c r="D68" s="62" t="s">
        <v>96</v>
      </c>
      <c r="E68" s="30">
        <f t="shared" si="6"/>
        <v>646.99679076155962</v>
      </c>
      <c r="F68" s="30">
        <f t="shared" si="7"/>
        <v>647</v>
      </c>
      <c r="G68" s="30">
        <f t="shared" si="8"/>
        <v>-8.873999999195803E-3</v>
      </c>
      <c r="H68" s="30"/>
      <c r="I68" s="30">
        <f t="shared" si="11"/>
        <v>-8.873999999195803E-3</v>
      </c>
      <c r="J68" s="30"/>
      <c r="K68" s="30"/>
      <c r="L68" s="30"/>
      <c r="M68" s="30"/>
      <c r="N68" s="30"/>
      <c r="O68" s="30">
        <f t="shared" ca="1" si="9"/>
        <v>0.19277703174452474</v>
      </c>
      <c r="P68" s="30"/>
      <c r="Q68" s="32">
        <f t="shared" si="10"/>
        <v>21007.951000000001</v>
      </c>
      <c r="R68" s="30"/>
      <c r="S68" s="33">
        <v>0.1</v>
      </c>
      <c r="T68" s="30"/>
      <c r="U68" s="30"/>
      <c r="V68" s="30"/>
      <c r="W68" s="30"/>
    </row>
    <row r="69" spans="1:32" ht="12.95" customHeight="1" x14ac:dyDescent="0.2">
      <c r="A69" s="64" t="s">
        <v>229</v>
      </c>
      <c r="B69" s="64" t="s">
        <v>70</v>
      </c>
      <c r="C69" s="62">
        <v>36081.750999999997</v>
      </c>
      <c r="D69" s="62" t="s">
        <v>96</v>
      </c>
      <c r="E69" s="30">
        <f t="shared" si="6"/>
        <v>666.99576368953058</v>
      </c>
      <c r="F69" s="30">
        <f t="shared" si="7"/>
        <v>667</v>
      </c>
      <c r="G69" s="30">
        <f t="shared" si="8"/>
        <v>-1.1714000000210945E-2</v>
      </c>
      <c r="H69" s="30"/>
      <c r="I69" s="30">
        <f t="shared" si="11"/>
        <v>-1.1714000000210945E-2</v>
      </c>
      <c r="J69" s="30"/>
      <c r="K69" s="30"/>
      <c r="L69" s="30"/>
      <c r="M69" s="30"/>
      <c r="N69" s="30"/>
      <c r="O69" s="30">
        <f t="shared" ca="1" si="9"/>
        <v>0.19192509445531628</v>
      </c>
      <c r="P69" s="30"/>
      <c r="Q69" s="32">
        <f t="shared" si="10"/>
        <v>21063.250999999997</v>
      </c>
      <c r="R69" s="30"/>
      <c r="S69" s="33">
        <v>0.1</v>
      </c>
      <c r="T69" s="30"/>
      <c r="U69" s="30"/>
      <c r="V69" s="30"/>
      <c r="W69" s="30"/>
      <c r="AF69" t="s">
        <v>28</v>
      </c>
    </row>
    <row r="70" spans="1:32" ht="12.95" customHeight="1" x14ac:dyDescent="0.2">
      <c r="A70" s="64" t="s">
        <v>229</v>
      </c>
      <c r="B70" s="64" t="s">
        <v>70</v>
      </c>
      <c r="C70" s="62">
        <v>36211.711000000003</v>
      </c>
      <c r="D70" s="62" t="s">
        <v>96</v>
      </c>
      <c r="E70" s="30">
        <f t="shared" si="6"/>
        <v>713.99515829566894</v>
      </c>
      <c r="F70" s="30">
        <f t="shared" si="7"/>
        <v>714</v>
      </c>
      <c r="G70" s="30">
        <f t="shared" si="8"/>
        <v>-1.3387999999395106E-2</v>
      </c>
      <c r="H70" s="30"/>
      <c r="I70" s="30">
        <f t="shared" si="11"/>
        <v>-1.3387999999395106E-2</v>
      </c>
      <c r="J70" s="30"/>
      <c r="K70" s="30"/>
      <c r="L70" s="30"/>
      <c r="M70" s="30"/>
      <c r="N70" s="30"/>
      <c r="O70" s="30">
        <f t="shared" ca="1" si="9"/>
        <v>0.1899230418256764</v>
      </c>
      <c r="P70" s="30"/>
      <c r="Q70" s="32">
        <f t="shared" si="10"/>
        <v>21193.211000000003</v>
      </c>
      <c r="R70" s="30"/>
      <c r="S70" s="33">
        <v>0.1</v>
      </c>
      <c r="T70" s="30"/>
      <c r="U70" s="30"/>
      <c r="V70" s="30"/>
      <c r="W70" s="30"/>
      <c r="AB70">
        <v>15</v>
      </c>
      <c r="AD70" t="s">
        <v>32</v>
      </c>
      <c r="AF70" t="s">
        <v>34</v>
      </c>
    </row>
    <row r="71" spans="1:32" ht="12.95" customHeight="1" x14ac:dyDescent="0.2">
      <c r="A71" s="64" t="s">
        <v>257</v>
      </c>
      <c r="B71" s="64" t="s">
        <v>70</v>
      </c>
      <c r="C71" s="62">
        <v>36875.343000000001</v>
      </c>
      <c r="D71" s="62" t="s">
        <v>96</v>
      </c>
      <c r="E71" s="30">
        <f t="shared" si="6"/>
        <v>953.99440607390159</v>
      </c>
      <c r="F71" s="30">
        <f t="shared" si="7"/>
        <v>954</v>
      </c>
      <c r="G71" s="30">
        <f t="shared" si="8"/>
        <v>-1.546799999778159E-2</v>
      </c>
      <c r="H71" s="30"/>
      <c r="I71" s="30">
        <f t="shared" si="11"/>
        <v>-1.546799999778159E-2</v>
      </c>
      <c r="J71" s="30"/>
      <c r="K71" s="30"/>
      <c r="L71" s="30"/>
      <c r="M71" s="30"/>
      <c r="N71" s="30"/>
      <c r="O71" s="30">
        <f t="shared" ca="1" si="9"/>
        <v>0.17969979435517491</v>
      </c>
      <c r="P71" s="30"/>
      <c r="Q71" s="32">
        <f t="shared" si="10"/>
        <v>21856.843000000001</v>
      </c>
      <c r="S71" s="33">
        <v>0.1</v>
      </c>
      <c r="T71" s="30"/>
      <c r="U71" s="30"/>
      <c r="V71" s="30"/>
      <c r="W71" s="30"/>
      <c r="AB71">
        <v>9</v>
      </c>
      <c r="AD71" t="s">
        <v>32</v>
      </c>
      <c r="AF71" t="s">
        <v>34</v>
      </c>
    </row>
    <row r="72" spans="1:32" ht="12.95" customHeight="1" x14ac:dyDescent="0.2">
      <c r="A72" s="30" t="s">
        <v>27</v>
      </c>
      <c r="B72" s="30"/>
      <c r="C72" s="31">
        <v>37229.277999999998</v>
      </c>
      <c r="D72" s="31"/>
      <c r="E72" s="30">
        <f t="shared" si="6"/>
        <v>1081.9932574891263</v>
      </c>
      <c r="F72" s="30">
        <f t="shared" si="7"/>
        <v>1082</v>
      </c>
      <c r="G72" s="30">
        <f t="shared" si="8"/>
        <v>-1.8644000003405381E-2</v>
      </c>
      <c r="H72" s="30"/>
      <c r="I72" s="30">
        <f t="shared" si="11"/>
        <v>-1.8644000003405381E-2</v>
      </c>
      <c r="J72" s="30"/>
      <c r="K72" s="30"/>
      <c r="L72" s="30"/>
      <c r="M72" s="30"/>
      <c r="N72" s="30"/>
      <c r="O72" s="30">
        <f t="shared" ca="1" si="9"/>
        <v>0.1742473957042408</v>
      </c>
      <c r="P72" s="30"/>
      <c r="Q72" s="32">
        <f t="shared" si="10"/>
        <v>22210.777999999998</v>
      </c>
      <c r="S72" s="33">
        <v>0.1</v>
      </c>
      <c r="T72" s="30"/>
      <c r="U72" s="30"/>
      <c r="V72" s="30"/>
      <c r="W72" s="30"/>
    </row>
    <row r="73" spans="1:32" ht="12.95" customHeight="1" x14ac:dyDescent="0.2">
      <c r="A73" s="30" t="s">
        <v>27</v>
      </c>
      <c r="B73" s="30"/>
      <c r="C73" s="31">
        <v>37583.296999999999</v>
      </c>
      <c r="D73" s="31"/>
      <c r="E73" s="30">
        <f t="shared" si="6"/>
        <v>1210.0224870910781</v>
      </c>
      <c r="F73" s="30">
        <f t="shared" si="7"/>
        <v>1210</v>
      </c>
      <c r="G73" s="30">
        <f t="shared" si="8"/>
        <v>6.2180000000807922E-2</v>
      </c>
      <c r="H73" s="30"/>
      <c r="I73" s="30">
        <f t="shared" si="11"/>
        <v>6.2180000000807922E-2</v>
      </c>
      <c r="J73" s="30"/>
      <c r="K73" s="30"/>
      <c r="L73" s="30"/>
      <c r="M73" s="30"/>
      <c r="N73" s="30"/>
      <c r="O73" s="30">
        <f t="shared" ca="1" si="9"/>
        <v>0.16879499705330667</v>
      </c>
      <c r="P73" s="30"/>
      <c r="Q73" s="32">
        <f t="shared" si="10"/>
        <v>22564.796999999999</v>
      </c>
      <c r="S73" s="33">
        <v>0.1</v>
      </c>
      <c r="T73" s="30"/>
      <c r="U73" s="30"/>
      <c r="V73" s="30"/>
      <c r="W73" s="30"/>
    </row>
    <row r="74" spans="1:32" ht="12.95" customHeight="1" x14ac:dyDescent="0.2">
      <c r="A74" s="30" t="s">
        <v>495</v>
      </c>
      <c r="B74" s="30"/>
      <c r="C74" s="31">
        <v>38288.370000000003</v>
      </c>
      <c r="D74" s="31"/>
      <c r="E74" s="30">
        <f t="shared" si="6"/>
        <v>1465.0086686325701</v>
      </c>
      <c r="F74" s="30">
        <f t="shared" si="7"/>
        <v>1465</v>
      </c>
      <c r="G74" s="30">
        <f t="shared" si="8"/>
        <v>2.3970000002009328E-2</v>
      </c>
      <c r="H74" s="30"/>
      <c r="I74" s="30">
        <f t="shared" si="11"/>
        <v>2.3970000002009328E-2</v>
      </c>
      <c r="J74" s="30"/>
      <c r="K74" s="30"/>
      <c r="L74" s="30"/>
      <c r="M74" s="30"/>
      <c r="N74" s="30"/>
      <c r="O74" s="30">
        <f t="shared" ca="1" si="9"/>
        <v>0.15793279661589882</v>
      </c>
      <c r="P74" s="30"/>
      <c r="Q74" s="32">
        <f t="shared" si="10"/>
        <v>23269.870000000003</v>
      </c>
      <c r="S74" s="33">
        <v>0.1</v>
      </c>
      <c r="T74" s="30"/>
      <c r="U74" s="30"/>
      <c r="V74" s="30"/>
      <c r="W74" s="30"/>
    </row>
    <row r="75" spans="1:32" ht="12.95" customHeight="1" x14ac:dyDescent="0.2">
      <c r="A75" s="30" t="s">
        <v>29</v>
      </c>
      <c r="B75" s="30"/>
      <c r="C75" s="31">
        <v>39029.428</v>
      </c>
      <c r="D75" s="31"/>
      <c r="E75" s="30">
        <f t="shared" si="6"/>
        <v>1733.0086483804446</v>
      </c>
      <c r="F75" s="30">
        <f t="shared" si="7"/>
        <v>1733</v>
      </c>
      <c r="G75" s="30">
        <f t="shared" si="8"/>
        <v>2.3913999997603241E-2</v>
      </c>
      <c r="H75" s="30"/>
      <c r="I75" s="30">
        <f t="shared" si="11"/>
        <v>2.3913999997603241E-2</v>
      </c>
      <c r="J75" s="30"/>
      <c r="K75" s="30"/>
      <c r="L75" s="30"/>
      <c r="M75" s="30"/>
      <c r="N75" s="30"/>
      <c r="O75" s="30">
        <f t="shared" ca="1" si="9"/>
        <v>0.14651683694050549</v>
      </c>
      <c r="P75" s="30"/>
      <c r="Q75" s="32">
        <f t="shared" si="10"/>
        <v>24010.928</v>
      </c>
      <c r="S75" s="33">
        <v>0.1</v>
      </c>
      <c r="T75" s="30"/>
      <c r="U75" s="30"/>
      <c r="V75" s="30"/>
      <c r="W75" s="30"/>
    </row>
    <row r="76" spans="1:32" ht="12.95" customHeight="1" x14ac:dyDescent="0.2">
      <c r="A76" s="30" t="s">
        <v>27</v>
      </c>
      <c r="B76" s="30"/>
      <c r="C76" s="31">
        <v>39383.362999999998</v>
      </c>
      <c r="D76" s="31"/>
      <c r="E76" s="30">
        <f t="shared" si="6"/>
        <v>1861.0074997956694</v>
      </c>
      <c r="F76" s="30">
        <f t="shared" si="7"/>
        <v>1861</v>
      </c>
      <c r="G76" s="30">
        <f t="shared" si="8"/>
        <v>2.0737999999255408E-2</v>
      </c>
      <c r="H76" s="30"/>
      <c r="I76" s="30">
        <f t="shared" si="11"/>
        <v>2.0737999999255408E-2</v>
      </c>
      <c r="J76" s="30"/>
      <c r="K76" s="30"/>
      <c r="L76" s="30"/>
      <c r="M76" s="30"/>
      <c r="N76" s="30"/>
      <c r="O76" s="30">
        <f t="shared" ca="1" si="9"/>
        <v>0.14106443828957138</v>
      </c>
      <c r="P76" s="30"/>
      <c r="Q76" s="32">
        <f t="shared" si="10"/>
        <v>24364.862999999998</v>
      </c>
      <c r="S76" s="33">
        <v>0.1</v>
      </c>
      <c r="T76" s="30"/>
      <c r="U76" s="30"/>
      <c r="V76" s="30"/>
      <c r="W76" s="30"/>
    </row>
    <row r="77" spans="1:32" ht="12.95" customHeight="1" x14ac:dyDescent="0.2">
      <c r="A77" s="30" t="s">
        <v>33</v>
      </c>
      <c r="B77" s="30"/>
      <c r="C77" s="31">
        <v>41172.381000000001</v>
      </c>
      <c r="D77" s="31"/>
      <c r="E77" s="30">
        <f t="shared" si="6"/>
        <v>2507.9970576556289</v>
      </c>
      <c r="F77" s="30">
        <f t="shared" si="7"/>
        <v>2508</v>
      </c>
      <c r="G77" s="30">
        <f t="shared" si="8"/>
        <v>-8.135999996738974E-3</v>
      </c>
      <c r="H77" s="30"/>
      <c r="I77" s="30">
        <f t="shared" si="11"/>
        <v>-8.135999996738974E-3</v>
      </c>
      <c r="J77" s="30"/>
      <c r="K77" s="30"/>
      <c r="L77" s="30"/>
      <c r="M77" s="30"/>
      <c r="N77" s="30"/>
      <c r="O77" s="30">
        <f t="shared" ca="1" si="9"/>
        <v>0.11350426698367777</v>
      </c>
      <c r="P77" s="30"/>
      <c r="Q77" s="32">
        <f t="shared" si="10"/>
        <v>26153.881000000001</v>
      </c>
      <c r="S77" s="33">
        <v>0.1</v>
      </c>
      <c r="T77" s="30"/>
      <c r="U77" s="30"/>
      <c r="V77" s="30"/>
      <c r="W77" s="30"/>
    </row>
    <row r="78" spans="1:32" ht="12.95" customHeight="1" x14ac:dyDescent="0.2">
      <c r="A78" s="30" t="s">
        <v>30</v>
      </c>
      <c r="B78" s="30"/>
      <c r="C78" s="31">
        <v>41172.381000000001</v>
      </c>
      <c r="D78" s="31"/>
      <c r="E78" s="30">
        <f t="shared" si="6"/>
        <v>2507.9970576556289</v>
      </c>
      <c r="F78" s="30">
        <f t="shared" si="7"/>
        <v>2508</v>
      </c>
      <c r="G78" s="30">
        <f t="shared" si="8"/>
        <v>-8.135999996738974E-3</v>
      </c>
      <c r="H78" s="30"/>
      <c r="I78" s="30">
        <f t="shared" si="11"/>
        <v>-8.135999996738974E-3</v>
      </c>
      <c r="J78" s="30"/>
      <c r="K78" s="30"/>
      <c r="L78" s="30"/>
      <c r="M78" s="30"/>
      <c r="N78" s="30"/>
      <c r="O78" s="30">
        <f t="shared" ca="1" si="9"/>
        <v>0.11350426698367777</v>
      </c>
      <c r="P78" s="30"/>
      <c r="Q78" s="32">
        <f t="shared" si="10"/>
        <v>26153.881000000001</v>
      </c>
      <c r="S78" s="33">
        <v>0.1</v>
      </c>
      <c r="T78" s="30"/>
      <c r="U78" s="30"/>
      <c r="V78" s="30"/>
      <c r="W78" s="30"/>
    </row>
    <row r="79" spans="1:32" ht="12.95" customHeight="1" x14ac:dyDescent="0.2">
      <c r="A79" s="30" t="s">
        <v>31</v>
      </c>
      <c r="B79" s="30"/>
      <c r="C79" s="31">
        <v>41172.381000000001</v>
      </c>
      <c r="D79" s="31"/>
      <c r="E79" s="30">
        <f t="shared" si="6"/>
        <v>2507.9970576556289</v>
      </c>
      <c r="F79" s="30">
        <f t="shared" si="7"/>
        <v>2508</v>
      </c>
      <c r="G79" s="30">
        <f t="shared" si="8"/>
        <v>-8.135999996738974E-3</v>
      </c>
      <c r="H79" s="30"/>
      <c r="I79" s="30">
        <f t="shared" si="11"/>
        <v>-8.135999996738974E-3</v>
      </c>
      <c r="J79" s="30"/>
      <c r="K79" s="30"/>
      <c r="L79" s="30"/>
      <c r="M79" s="30"/>
      <c r="N79" s="30"/>
      <c r="O79" s="30">
        <f t="shared" ca="1" si="9"/>
        <v>0.11350426698367777</v>
      </c>
      <c r="P79" s="30"/>
      <c r="Q79" s="32">
        <f t="shared" si="10"/>
        <v>26153.881000000001</v>
      </c>
      <c r="S79" s="33">
        <v>0.1</v>
      </c>
      <c r="T79" s="30"/>
      <c r="U79" s="30"/>
      <c r="V79" s="30"/>
      <c r="W79" s="30"/>
    </row>
    <row r="80" spans="1:32" ht="12.95" customHeight="1" x14ac:dyDescent="0.2">
      <c r="A80" s="30" t="s">
        <v>29</v>
      </c>
      <c r="B80" s="30"/>
      <c r="C80" s="31">
        <v>41598.262999999999</v>
      </c>
      <c r="D80" s="31"/>
      <c r="E80" s="30">
        <f t="shared" si="6"/>
        <v>2662.0151876467821</v>
      </c>
      <c r="F80" s="30">
        <f t="shared" si="7"/>
        <v>2662</v>
      </c>
      <c r="G80" s="30">
        <f t="shared" si="8"/>
        <v>4.1995999999926426E-2</v>
      </c>
      <c r="H80" s="30"/>
      <c r="I80" s="30">
        <f t="shared" si="11"/>
        <v>4.1995999999926426E-2</v>
      </c>
      <c r="J80" s="30"/>
      <c r="K80" s="30"/>
      <c r="L80" s="30"/>
      <c r="M80" s="30"/>
      <c r="N80" s="30"/>
      <c r="O80" s="30">
        <f t="shared" ca="1" si="9"/>
        <v>0.10694434985677265</v>
      </c>
      <c r="P80" s="30"/>
      <c r="Q80" s="32">
        <f t="shared" si="10"/>
        <v>26579.762999999999</v>
      </c>
      <c r="S80" s="33">
        <v>0.1</v>
      </c>
      <c r="T80" s="30"/>
      <c r="U80" s="30"/>
      <c r="V80" s="30"/>
      <c r="W80" s="30"/>
    </row>
    <row r="81" spans="1:23" ht="12.95" customHeight="1" x14ac:dyDescent="0.2">
      <c r="A81" s="30" t="s">
        <v>29</v>
      </c>
      <c r="B81" s="30"/>
      <c r="C81" s="31">
        <v>41960.449000000001</v>
      </c>
      <c r="D81" s="31"/>
      <c r="E81" s="30">
        <f t="shared" si="6"/>
        <v>2792.9979726176812</v>
      </c>
      <c r="F81" s="30">
        <f t="shared" si="7"/>
        <v>2793</v>
      </c>
      <c r="G81" s="30">
        <f t="shared" si="8"/>
        <v>-5.6059999988065101E-3</v>
      </c>
      <c r="H81" s="30"/>
      <c r="I81" s="30">
        <f t="shared" si="11"/>
        <v>-5.6059999988065101E-3</v>
      </c>
      <c r="J81" s="30"/>
      <c r="K81" s="30"/>
      <c r="L81" s="30"/>
      <c r="M81" s="30"/>
      <c r="N81" s="30"/>
      <c r="O81" s="30">
        <f t="shared" ca="1" si="9"/>
        <v>0.10136416061245725</v>
      </c>
      <c r="P81" s="30"/>
      <c r="Q81" s="32">
        <f t="shared" si="10"/>
        <v>26941.949000000001</v>
      </c>
      <c r="S81" s="33">
        <v>0.1</v>
      </c>
      <c r="T81" s="30"/>
      <c r="U81" s="30"/>
      <c r="V81" s="30"/>
      <c r="W81" s="30"/>
    </row>
    <row r="82" spans="1:23" ht="12.95" customHeight="1" x14ac:dyDescent="0.2">
      <c r="A82" s="30" t="s">
        <v>36</v>
      </c>
      <c r="B82" s="30"/>
      <c r="C82" s="31">
        <v>43713.557999999997</v>
      </c>
      <c r="D82" s="31"/>
      <c r="E82" s="30">
        <f t="shared" si="6"/>
        <v>3427.0012172973384</v>
      </c>
      <c r="F82" s="30">
        <f t="shared" si="7"/>
        <v>3427</v>
      </c>
      <c r="G82" s="30">
        <f t="shared" si="8"/>
        <v>3.3659999971860088E-3</v>
      </c>
      <c r="H82" s="30"/>
      <c r="I82" s="30">
        <f t="shared" si="11"/>
        <v>3.3659999971860088E-3</v>
      </c>
      <c r="J82" s="30"/>
      <c r="K82" s="30"/>
      <c r="L82" s="30"/>
      <c r="M82" s="30"/>
      <c r="N82" s="30"/>
      <c r="O82" s="30">
        <f t="shared" ca="1" si="9"/>
        <v>7.4357748544549129E-2</v>
      </c>
      <c r="P82" s="30"/>
      <c r="Q82" s="32">
        <f t="shared" si="10"/>
        <v>28695.057999999997</v>
      </c>
      <c r="S82" s="33">
        <v>0.1</v>
      </c>
      <c r="T82" s="30"/>
      <c r="U82" s="30"/>
      <c r="V82" s="30"/>
      <c r="W82" s="30"/>
    </row>
    <row r="83" spans="1:23" ht="12.95" customHeight="1" x14ac:dyDescent="0.2">
      <c r="A83" s="30" t="s">
        <v>36</v>
      </c>
      <c r="B83" s="30"/>
      <c r="C83" s="31">
        <v>43749.493999999999</v>
      </c>
      <c r="D83" s="31"/>
      <c r="E83" s="30">
        <f t="shared" si="6"/>
        <v>3439.9972948948007</v>
      </c>
      <c r="F83" s="30">
        <f t="shared" si="7"/>
        <v>3440</v>
      </c>
      <c r="G83" s="30">
        <f t="shared" si="8"/>
        <v>-7.4800000002142042E-3</v>
      </c>
      <c r="H83" s="30"/>
      <c r="I83" s="30">
        <f t="shared" si="11"/>
        <v>-7.4800000002142042E-3</v>
      </c>
      <c r="J83" s="30"/>
      <c r="K83" s="30"/>
      <c r="L83" s="30"/>
      <c r="M83" s="30"/>
      <c r="N83" s="30"/>
      <c r="O83" s="30">
        <f t="shared" ca="1" si="9"/>
        <v>7.380398930656365E-2</v>
      </c>
      <c r="P83" s="30"/>
      <c r="Q83" s="32">
        <f t="shared" si="10"/>
        <v>28730.993999999999</v>
      </c>
      <c r="S83" s="33">
        <v>0.1</v>
      </c>
      <c r="T83" s="30"/>
      <c r="U83" s="30"/>
      <c r="V83" s="30"/>
      <c r="W83" s="30"/>
    </row>
    <row r="84" spans="1:23" ht="12.95" customHeight="1" x14ac:dyDescent="0.2">
      <c r="A84" s="30" t="s">
        <v>37</v>
      </c>
      <c r="B84" s="30"/>
      <c r="C84" s="31">
        <v>43810.341</v>
      </c>
      <c r="D84" s="31"/>
      <c r="E84" s="30">
        <f t="shared" si="6"/>
        <v>3462.0023130819322</v>
      </c>
      <c r="F84" s="30">
        <f t="shared" si="7"/>
        <v>3462</v>
      </c>
      <c r="G84" s="30">
        <f t="shared" si="8"/>
        <v>6.3959999970393255E-3</v>
      </c>
      <c r="H84" s="30"/>
      <c r="I84" s="30">
        <f t="shared" si="11"/>
        <v>6.3959999970393255E-3</v>
      </c>
      <c r="J84" s="30"/>
      <c r="K84" s="30"/>
      <c r="L84" s="30"/>
      <c r="M84" s="30"/>
      <c r="N84" s="30"/>
      <c r="O84" s="30">
        <f t="shared" ca="1" si="9"/>
        <v>7.2866858288434339E-2</v>
      </c>
      <c r="P84" s="30"/>
      <c r="Q84" s="32">
        <f t="shared" si="10"/>
        <v>28791.841</v>
      </c>
      <c r="S84" s="33">
        <v>0.1</v>
      </c>
      <c r="T84" s="30"/>
      <c r="U84" s="30"/>
      <c r="V84" s="30"/>
      <c r="W84" s="30"/>
    </row>
    <row r="85" spans="1:23" ht="12.95" customHeight="1" x14ac:dyDescent="0.2">
      <c r="A85" s="30" t="s">
        <v>38</v>
      </c>
      <c r="B85" s="30"/>
      <c r="C85" s="31">
        <v>43821.383999999998</v>
      </c>
      <c r="D85" s="31"/>
      <c r="E85" s="30">
        <f t="shared" ref="E85:E116" si="12">+(C85-C$7)/C$8</f>
        <v>3465.9959597011648</v>
      </c>
      <c r="F85" s="30">
        <f t="shared" ref="F85:F116" si="13">ROUND(2*E85,0)/2</f>
        <v>3466</v>
      </c>
      <c r="G85" s="30">
        <f t="shared" ref="G85:G116" si="14">+C85-(C$7+F85*C$8)</f>
        <v>-1.1172000005899463E-2</v>
      </c>
      <c r="H85" s="30"/>
      <c r="I85" s="30">
        <f t="shared" si="11"/>
        <v>-1.1172000005899463E-2</v>
      </c>
      <c r="J85" s="30"/>
      <c r="K85" s="30"/>
      <c r="L85" s="30"/>
      <c r="M85" s="30"/>
      <c r="N85" s="30"/>
      <c r="O85" s="30">
        <f t="shared" ref="O85:O116" ca="1" si="15">+C$11+C$12*F85</f>
        <v>7.2696470830592635E-2</v>
      </c>
      <c r="P85" s="30"/>
      <c r="Q85" s="32">
        <f t="shared" ref="Q85:Q116" si="16">+C85-15018.5</f>
        <v>28802.883999999998</v>
      </c>
      <c r="S85" s="33">
        <v>0.1</v>
      </c>
      <c r="T85" s="30"/>
      <c r="U85" s="30"/>
      <c r="V85" s="30"/>
      <c r="W85" s="30"/>
    </row>
    <row r="86" spans="1:23" ht="12.95" customHeight="1" x14ac:dyDescent="0.2">
      <c r="A86" s="30" t="s">
        <v>39</v>
      </c>
      <c r="B86" s="30"/>
      <c r="C86" s="31">
        <v>44114.495999999999</v>
      </c>
      <c r="D86" s="31"/>
      <c r="E86" s="30">
        <f t="shared" si="12"/>
        <v>3571.9984724111814</v>
      </c>
      <c r="F86" s="30">
        <f t="shared" si="13"/>
        <v>3572</v>
      </c>
      <c r="G86" s="30">
        <f t="shared" si="14"/>
        <v>-4.2240000038873404E-3</v>
      </c>
      <c r="H86" s="30"/>
      <c r="I86" s="30">
        <f t="shared" si="11"/>
        <v>-4.2240000038873404E-3</v>
      </c>
      <c r="J86" s="30"/>
      <c r="K86" s="30"/>
      <c r="L86" s="30"/>
      <c r="M86" s="30"/>
      <c r="N86" s="30"/>
      <c r="O86" s="30">
        <f t="shared" ca="1" si="15"/>
        <v>6.8181203197787837E-2</v>
      </c>
      <c r="P86" s="30"/>
      <c r="Q86" s="32">
        <f t="shared" si="16"/>
        <v>29095.995999999999</v>
      </c>
      <c r="S86" s="33">
        <v>0.1</v>
      </c>
      <c r="T86" s="30"/>
      <c r="U86" s="30"/>
      <c r="V86" s="30"/>
      <c r="W86" s="30"/>
    </row>
    <row r="87" spans="1:23" ht="12.95" customHeight="1" x14ac:dyDescent="0.2">
      <c r="A87" s="30" t="s">
        <v>40</v>
      </c>
      <c r="B87" s="30"/>
      <c r="C87" s="31">
        <v>44128.326000000001</v>
      </c>
      <c r="D87" s="31"/>
      <c r="E87" s="30">
        <f t="shared" si="12"/>
        <v>3577.0000238685757</v>
      </c>
      <c r="F87" s="30">
        <f t="shared" si="13"/>
        <v>3577</v>
      </c>
      <c r="G87" s="30">
        <f t="shared" si="14"/>
        <v>6.6000000515487045E-5</v>
      </c>
      <c r="H87" s="30"/>
      <c r="I87" s="30">
        <f t="shared" si="11"/>
        <v>6.6000000515487045E-5</v>
      </c>
      <c r="J87" s="30"/>
      <c r="K87" s="30"/>
      <c r="L87" s="30"/>
      <c r="M87" s="30"/>
      <c r="N87" s="30"/>
      <c r="O87" s="30">
        <f t="shared" ca="1" si="15"/>
        <v>6.7968218875485709E-2</v>
      </c>
      <c r="P87" s="30"/>
      <c r="Q87" s="32">
        <f t="shared" si="16"/>
        <v>29109.826000000001</v>
      </c>
      <c r="S87" s="33">
        <v>0.1</v>
      </c>
      <c r="T87" s="30"/>
      <c r="U87" s="30"/>
      <c r="V87" s="30"/>
      <c r="W87" s="30"/>
    </row>
    <row r="88" spans="1:23" ht="12.95" customHeight="1" x14ac:dyDescent="0.2">
      <c r="A88" s="30" t="s">
        <v>41</v>
      </c>
      <c r="B88" s="30"/>
      <c r="C88" s="31">
        <v>44211.275000000001</v>
      </c>
      <c r="D88" s="31"/>
      <c r="E88" s="30">
        <f t="shared" si="12"/>
        <v>3606.9981216154547</v>
      </c>
      <c r="F88" s="30">
        <f t="shared" si="13"/>
        <v>3607</v>
      </c>
      <c r="G88" s="30">
        <f t="shared" si="14"/>
        <v>-5.1939999975729734E-3</v>
      </c>
      <c r="H88" s="30"/>
      <c r="I88" s="30">
        <f t="shared" si="11"/>
        <v>-5.1939999975729734E-3</v>
      </c>
      <c r="J88" s="30"/>
      <c r="K88" s="30"/>
      <c r="L88" s="30"/>
      <c r="M88" s="30"/>
      <c r="N88" s="30"/>
      <c r="O88" s="30">
        <f t="shared" ca="1" si="15"/>
        <v>6.6690312941673019E-2</v>
      </c>
      <c r="P88" s="30"/>
      <c r="Q88" s="32">
        <f t="shared" si="16"/>
        <v>29192.775000000001</v>
      </c>
      <c r="S88" s="33">
        <v>0.1</v>
      </c>
      <c r="T88" s="30"/>
      <c r="U88" s="30"/>
      <c r="V88" s="30"/>
      <c r="W88" s="30"/>
    </row>
    <row r="89" spans="1:23" ht="12.95" customHeight="1" x14ac:dyDescent="0.2">
      <c r="A89" s="30" t="s">
        <v>42</v>
      </c>
      <c r="B89" s="30"/>
      <c r="C89" s="31">
        <v>44360.593999999997</v>
      </c>
      <c r="D89" s="31"/>
      <c r="E89" s="30">
        <f t="shared" si="12"/>
        <v>3660.9986033266996</v>
      </c>
      <c r="F89" s="30">
        <f t="shared" si="13"/>
        <v>3661</v>
      </c>
      <c r="G89" s="30">
        <f t="shared" si="14"/>
        <v>-3.8620000050286762E-3</v>
      </c>
      <c r="H89" s="30"/>
      <c r="I89" s="30">
        <f t="shared" si="11"/>
        <v>-3.8620000050286762E-3</v>
      </c>
      <c r="J89" s="30"/>
      <c r="K89" s="30"/>
      <c r="L89" s="30"/>
      <c r="M89" s="30"/>
      <c r="N89" s="30"/>
      <c r="O89" s="30">
        <f t="shared" ca="1" si="15"/>
        <v>6.4390082260810194E-2</v>
      </c>
      <c r="P89" s="30"/>
      <c r="Q89" s="32">
        <f t="shared" si="16"/>
        <v>29342.093999999997</v>
      </c>
      <c r="S89" s="33">
        <v>0.1</v>
      </c>
      <c r="T89" s="30"/>
      <c r="U89" s="30"/>
      <c r="V89" s="30"/>
      <c r="W89" s="30"/>
    </row>
    <row r="90" spans="1:23" ht="12.95" customHeight="1" x14ac:dyDescent="0.2">
      <c r="A90" s="30" t="s">
        <v>43</v>
      </c>
      <c r="B90" s="30"/>
      <c r="C90" s="31">
        <v>44540.337</v>
      </c>
      <c r="D90" s="31"/>
      <c r="E90" s="30">
        <f t="shared" si="12"/>
        <v>3726.0017749540525</v>
      </c>
      <c r="F90" s="30">
        <f t="shared" si="13"/>
        <v>3726</v>
      </c>
      <c r="G90" s="30">
        <f t="shared" si="14"/>
        <v>4.9080000026151538E-3</v>
      </c>
      <c r="H90" s="30"/>
      <c r="I90" s="30">
        <f t="shared" si="11"/>
        <v>4.9080000026151538E-3</v>
      </c>
      <c r="J90" s="30"/>
      <c r="K90" s="30"/>
      <c r="L90" s="30"/>
      <c r="M90" s="30"/>
      <c r="N90" s="30"/>
      <c r="O90" s="30">
        <f t="shared" ca="1" si="15"/>
        <v>6.1621286070882714E-2</v>
      </c>
      <c r="P90" s="30"/>
      <c r="Q90" s="32">
        <f t="shared" si="16"/>
        <v>29521.837</v>
      </c>
      <c r="S90" s="33">
        <v>0.1</v>
      </c>
      <c r="T90" s="30"/>
      <c r="U90" s="30"/>
      <c r="V90" s="30"/>
      <c r="W90" s="30"/>
    </row>
    <row r="91" spans="1:23" ht="12.95" customHeight="1" x14ac:dyDescent="0.2">
      <c r="A91" s="30" t="s">
        <v>44</v>
      </c>
      <c r="B91" s="30"/>
      <c r="C91" s="31">
        <v>44902.553</v>
      </c>
      <c r="D91" s="31"/>
      <c r="E91" s="30">
        <f t="shared" si="12"/>
        <v>3856.9954092773532</v>
      </c>
      <c r="F91" s="30">
        <f t="shared" si="13"/>
        <v>3857</v>
      </c>
      <c r="G91" s="30">
        <f t="shared" si="14"/>
        <v>-1.2694000004557893E-2</v>
      </c>
      <c r="H91" s="30"/>
      <c r="I91" s="30">
        <f t="shared" si="11"/>
        <v>-1.2694000004557893E-2</v>
      </c>
      <c r="J91" s="30"/>
      <c r="K91" s="30"/>
      <c r="L91" s="30"/>
      <c r="M91" s="30"/>
      <c r="N91" s="30"/>
      <c r="O91" s="30">
        <f t="shared" ca="1" si="15"/>
        <v>5.6041096826567299E-2</v>
      </c>
      <c r="P91" s="30"/>
      <c r="Q91" s="32">
        <f t="shared" si="16"/>
        <v>29884.053</v>
      </c>
      <c r="S91" s="33">
        <v>0.1</v>
      </c>
      <c r="T91" s="30"/>
      <c r="U91" s="30"/>
      <c r="V91" s="30"/>
      <c r="W91" s="30"/>
    </row>
    <row r="92" spans="1:23" ht="12.95" customHeight="1" x14ac:dyDescent="0.2">
      <c r="A92" s="30" t="s">
        <v>45</v>
      </c>
      <c r="B92" s="30"/>
      <c r="C92" s="31">
        <v>45115.481</v>
      </c>
      <c r="D92" s="31"/>
      <c r="E92" s="30">
        <f t="shared" si="12"/>
        <v>3933.9997728868893</v>
      </c>
      <c r="F92" s="30">
        <f t="shared" si="13"/>
        <v>3934</v>
      </c>
      <c r="G92" s="30">
        <f t="shared" si="14"/>
        <v>-6.2800000159768388E-4</v>
      </c>
      <c r="H92" s="30"/>
      <c r="I92" s="30">
        <f t="shared" si="11"/>
        <v>-6.2800000159768388E-4</v>
      </c>
      <c r="J92" s="30"/>
      <c r="K92" s="30"/>
      <c r="L92" s="30"/>
      <c r="M92" s="30"/>
      <c r="N92" s="30"/>
      <c r="O92" s="30">
        <f t="shared" ca="1" si="15"/>
        <v>5.2761138263114737E-2</v>
      </c>
      <c r="P92" s="30"/>
      <c r="Q92" s="32">
        <f t="shared" si="16"/>
        <v>30096.981</v>
      </c>
      <c r="S92" s="33">
        <v>0.1</v>
      </c>
      <c r="T92" s="30"/>
      <c r="U92" s="30"/>
      <c r="V92" s="30"/>
      <c r="W92" s="30"/>
    </row>
    <row r="93" spans="1:23" ht="12.95" customHeight="1" x14ac:dyDescent="0.2">
      <c r="A93" s="30" t="s">
        <v>45</v>
      </c>
      <c r="B93" s="30"/>
      <c r="C93" s="31">
        <v>45151.425999999999</v>
      </c>
      <c r="D93" s="31"/>
      <c r="E93" s="30">
        <f t="shared" si="12"/>
        <v>3946.9991052900714</v>
      </c>
      <c r="F93" s="30">
        <f t="shared" si="13"/>
        <v>3947</v>
      </c>
      <c r="G93" s="30">
        <f t="shared" si="14"/>
        <v>-2.4740000008023344E-3</v>
      </c>
      <c r="H93" s="30"/>
      <c r="I93" s="30">
        <f t="shared" si="11"/>
        <v>-2.4740000008023344E-3</v>
      </c>
      <c r="J93" s="30"/>
      <c r="K93" s="30"/>
      <c r="L93" s="30"/>
      <c r="M93" s="30"/>
      <c r="N93" s="30"/>
      <c r="O93" s="30">
        <f t="shared" ca="1" si="15"/>
        <v>5.2207379025129258E-2</v>
      </c>
      <c r="P93" s="30"/>
      <c r="Q93" s="32">
        <f t="shared" si="16"/>
        <v>30132.925999999999</v>
      </c>
      <c r="S93" s="33">
        <v>0.1</v>
      </c>
      <c r="T93" s="30"/>
      <c r="U93" s="30"/>
      <c r="V93" s="30"/>
      <c r="W93" s="30"/>
    </row>
    <row r="94" spans="1:23" ht="12.95" customHeight="1" x14ac:dyDescent="0.2">
      <c r="A94" s="30" t="s">
        <v>45</v>
      </c>
      <c r="B94" s="30"/>
      <c r="C94" s="31">
        <v>45162.457999999999</v>
      </c>
      <c r="D94" s="31"/>
      <c r="E94" s="30">
        <f t="shared" si="12"/>
        <v>3950.9887738134239</v>
      </c>
      <c r="F94" s="30">
        <f t="shared" si="13"/>
        <v>3951</v>
      </c>
      <c r="G94" s="30">
        <f t="shared" si="14"/>
        <v>-3.1042000002344139E-2</v>
      </c>
      <c r="H94" s="30"/>
      <c r="I94" s="30">
        <f t="shared" si="11"/>
        <v>-3.1042000002344139E-2</v>
      </c>
      <c r="J94" s="30"/>
      <c r="K94" s="30"/>
      <c r="L94" s="30"/>
      <c r="M94" s="30"/>
      <c r="N94" s="30"/>
      <c r="O94" s="30">
        <f t="shared" ca="1" si="15"/>
        <v>5.2036991567287555E-2</v>
      </c>
      <c r="P94" s="30"/>
      <c r="Q94" s="32">
        <f t="shared" si="16"/>
        <v>30143.957999999999</v>
      </c>
      <c r="S94" s="33">
        <v>0.1</v>
      </c>
      <c r="T94" s="30"/>
      <c r="U94" s="30"/>
      <c r="V94" s="30"/>
      <c r="W94" s="30"/>
    </row>
    <row r="95" spans="1:23" ht="12.95" customHeight="1" x14ac:dyDescent="0.2">
      <c r="A95" s="30" t="s">
        <v>46</v>
      </c>
      <c r="B95" s="30"/>
      <c r="C95" s="31">
        <v>45162.498</v>
      </c>
      <c r="D95" s="31"/>
      <c r="E95" s="30">
        <f t="shared" si="12"/>
        <v>3951.0032396166271</v>
      </c>
      <c r="F95" s="30">
        <f t="shared" si="13"/>
        <v>3951</v>
      </c>
      <c r="G95" s="30">
        <f t="shared" si="14"/>
        <v>8.957999998528976E-3</v>
      </c>
      <c r="H95" s="30"/>
      <c r="I95" s="30">
        <f t="shared" ref="I95:I123" si="17">G95</f>
        <v>8.957999998528976E-3</v>
      </c>
      <c r="J95" s="30"/>
      <c r="K95" s="30"/>
      <c r="L95" s="30"/>
      <c r="M95" s="30"/>
      <c r="N95" s="30"/>
      <c r="O95" s="30">
        <f t="shared" ca="1" si="15"/>
        <v>5.2036991567287555E-2</v>
      </c>
      <c r="P95" s="30"/>
      <c r="Q95" s="32">
        <f t="shared" si="16"/>
        <v>30143.998</v>
      </c>
      <c r="S95" s="33">
        <v>0.1</v>
      </c>
      <c r="T95" s="30"/>
      <c r="U95" s="30"/>
      <c r="V95" s="30"/>
      <c r="W95" s="30"/>
    </row>
    <row r="96" spans="1:23" ht="12.95" customHeight="1" x14ac:dyDescent="0.2">
      <c r="A96" s="30" t="s">
        <v>47</v>
      </c>
      <c r="B96" s="30"/>
      <c r="C96" s="31">
        <v>45231.597999999998</v>
      </c>
      <c r="D96" s="31"/>
      <c r="E96" s="30">
        <f t="shared" si="12"/>
        <v>3975.9929146495906</v>
      </c>
      <c r="F96" s="30">
        <f t="shared" si="13"/>
        <v>3976</v>
      </c>
      <c r="G96" s="30">
        <f t="shared" si="14"/>
        <v>-1.9592000004195143E-2</v>
      </c>
      <c r="H96" s="30"/>
      <c r="I96" s="30">
        <f t="shared" si="17"/>
        <v>-1.9592000004195143E-2</v>
      </c>
      <c r="J96" s="30"/>
      <c r="K96" s="30"/>
      <c r="L96" s="30"/>
      <c r="M96" s="30"/>
      <c r="N96" s="30"/>
      <c r="O96" s="30">
        <f t="shared" ca="1" si="15"/>
        <v>5.0972069955776994E-2</v>
      </c>
      <c r="P96" s="30"/>
      <c r="Q96" s="32">
        <f t="shared" si="16"/>
        <v>30213.097999999998</v>
      </c>
      <c r="S96" s="33">
        <v>0.1</v>
      </c>
      <c r="T96" s="30"/>
      <c r="U96" s="30"/>
      <c r="V96" s="30"/>
      <c r="W96" s="30"/>
    </row>
    <row r="97" spans="1:23" ht="12.95" customHeight="1" x14ac:dyDescent="0.2">
      <c r="A97" s="30" t="s">
        <v>48</v>
      </c>
      <c r="B97" s="30"/>
      <c r="C97" s="31">
        <v>45353.275999999998</v>
      </c>
      <c r="D97" s="31"/>
      <c r="E97" s="30">
        <f t="shared" si="12"/>
        <v>4019.9971647025714</v>
      </c>
      <c r="F97" s="30">
        <f t="shared" si="13"/>
        <v>4020</v>
      </c>
      <c r="G97" s="30">
        <f t="shared" si="14"/>
        <v>-7.8400000056717545E-3</v>
      </c>
      <c r="H97" s="30"/>
      <c r="I97" s="30">
        <f t="shared" si="17"/>
        <v>-7.8400000056717545E-3</v>
      </c>
      <c r="J97" s="30"/>
      <c r="K97" s="30"/>
      <c r="L97" s="30"/>
      <c r="M97" s="30"/>
      <c r="N97" s="30"/>
      <c r="O97" s="30">
        <f t="shared" ca="1" si="15"/>
        <v>4.9097807919518371E-2</v>
      </c>
      <c r="P97" s="30"/>
      <c r="Q97" s="32">
        <f t="shared" si="16"/>
        <v>30334.775999999998</v>
      </c>
      <c r="S97" s="33">
        <v>0.1</v>
      </c>
      <c r="T97" s="30"/>
      <c r="U97" s="30"/>
      <c r="V97" s="30"/>
      <c r="W97" s="30"/>
    </row>
    <row r="98" spans="1:23" ht="12.95" customHeight="1" x14ac:dyDescent="0.2">
      <c r="A98" s="30" t="s">
        <v>49</v>
      </c>
      <c r="B98" s="30"/>
      <c r="C98" s="31">
        <v>45585.548000000003</v>
      </c>
      <c r="D98" s="31"/>
      <c r="E98" s="30">
        <f t="shared" si="12"/>
        <v>4103.997190741019</v>
      </c>
      <c r="F98" s="30">
        <f t="shared" si="13"/>
        <v>4104</v>
      </c>
      <c r="G98" s="30">
        <f t="shared" si="14"/>
        <v>-7.7679999958490953E-3</v>
      </c>
      <c r="H98" s="30"/>
      <c r="I98" s="30">
        <f t="shared" si="17"/>
        <v>-7.7679999958490953E-3</v>
      </c>
      <c r="J98" s="30"/>
      <c r="K98" s="30"/>
      <c r="L98" s="30"/>
      <c r="M98" s="30"/>
      <c r="N98" s="30"/>
      <c r="O98" s="30">
        <f t="shared" ca="1" si="15"/>
        <v>4.5519671304842857E-2</v>
      </c>
      <c r="P98" s="30"/>
      <c r="Q98" s="32">
        <f t="shared" si="16"/>
        <v>30567.048000000003</v>
      </c>
      <c r="S98" s="33">
        <v>0.1</v>
      </c>
      <c r="T98" s="30"/>
      <c r="U98" s="30"/>
      <c r="V98" s="30"/>
      <c r="W98" s="30"/>
    </row>
    <row r="99" spans="1:23" ht="12.95" customHeight="1" x14ac:dyDescent="0.2">
      <c r="A99" s="30" t="s">
        <v>49</v>
      </c>
      <c r="B99" s="30"/>
      <c r="C99" s="31">
        <v>45596.584000000003</v>
      </c>
      <c r="D99" s="31"/>
      <c r="E99" s="30">
        <f t="shared" si="12"/>
        <v>4107.9883058446912</v>
      </c>
      <c r="F99" s="30">
        <f t="shared" si="13"/>
        <v>4108</v>
      </c>
      <c r="G99" s="30">
        <f t="shared" si="14"/>
        <v>-3.2335999996575993E-2</v>
      </c>
      <c r="H99" s="30"/>
      <c r="I99" s="30">
        <f t="shared" si="17"/>
        <v>-3.2335999996575993E-2</v>
      </c>
      <c r="J99" s="30"/>
      <c r="K99" s="30"/>
      <c r="L99" s="30"/>
      <c r="M99" s="30"/>
      <c r="N99" s="30"/>
      <c r="O99" s="30">
        <f t="shared" ca="1" si="15"/>
        <v>4.5349283847001154E-2</v>
      </c>
      <c r="P99" s="30"/>
      <c r="Q99" s="32">
        <f t="shared" si="16"/>
        <v>30578.084000000003</v>
      </c>
      <c r="S99" s="33">
        <v>0.1</v>
      </c>
      <c r="T99" s="30"/>
      <c r="U99" s="30"/>
      <c r="V99" s="30"/>
      <c r="W99" s="30"/>
    </row>
    <row r="100" spans="1:23" ht="12.95" customHeight="1" x14ac:dyDescent="0.2">
      <c r="A100" s="30" t="s">
        <v>50</v>
      </c>
      <c r="B100" s="30"/>
      <c r="C100" s="31">
        <v>45621.495999999999</v>
      </c>
      <c r="D100" s="31"/>
      <c r="E100" s="30">
        <f t="shared" si="12"/>
        <v>4116.9976080794404</v>
      </c>
      <c r="F100" s="30">
        <f t="shared" si="13"/>
        <v>4117</v>
      </c>
      <c r="G100" s="30">
        <f t="shared" si="14"/>
        <v>-6.6139999980805442E-3</v>
      </c>
      <c r="H100" s="30"/>
      <c r="I100" s="30">
        <f t="shared" si="17"/>
        <v>-6.6139999980805442E-3</v>
      </c>
      <c r="J100" s="30"/>
      <c r="K100" s="30"/>
      <c r="L100" s="30"/>
      <c r="M100" s="30"/>
      <c r="N100" s="30"/>
      <c r="O100" s="30">
        <f t="shared" ca="1" si="15"/>
        <v>4.496591206685735E-2</v>
      </c>
      <c r="P100" s="30"/>
      <c r="Q100" s="32">
        <f t="shared" si="16"/>
        <v>30602.995999999999</v>
      </c>
      <c r="S100" s="33">
        <v>0.1</v>
      </c>
      <c r="T100" s="30"/>
      <c r="U100" s="30"/>
      <c r="V100" s="30"/>
      <c r="W100" s="30"/>
    </row>
    <row r="101" spans="1:23" ht="12.95" customHeight="1" x14ac:dyDescent="0.2">
      <c r="A101" s="30" t="s">
        <v>50</v>
      </c>
      <c r="B101" s="30"/>
      <c r="C101" s="31">
        <v>45635.337</v>
      </c>
      <c r="D101" s="31"/>
      <c r="E101" s="30">
        <f t="shared" si="12"/>
        <v>4122.0031376327142</v>
      </c>
      <c r="F101" s="30">
        <f t="shared" si="13"/>
        <v>4122</v>
      </c>
      <c r="G101" s="30">
        <f t="shared" si="14"/>
        <v>8.6759999976493418E-3</v>
      </c>
      <c r="H101" s="30"/>
      <c r="I101" s="30">
        <f t="shared" si="17"/>
        <v>8.6759999976493418E-3</v>
      </c>
      <c r="J101" s="30"/>
      <c r="K101" s="30"/>
      <c r="L101" s="30"/>
      <c r="M101" s="30"/>
      <c r="N101" s="30"/>
      <c r="O101" s="30">
        <f t="shared" ca="1" si="15"/>
        <v>4.4752927744555249E-2</v>
      </c>
      <c r="P101" s="30"/>
      <c r="Q101" s="32">
        <f t="shared" si="16"/>
        <v>30616.837</v>
      </c>
      <c r="S101" s="33">
        <v>0.1</v>
      </c>
      <c r="T101" s="30"/>
      <c r="U101" s="30"/>
      <c r="V101" s="30"/>
      <c r="W101" s="30"/>
    </row>
    <row r="102" spans="1:23" ht="12.95" customHeight="1" x14ac:dyDescent="0.2">
      <c r="A102" s="30" t="s">
        <v>51</v>
      </c>
      <c r="B102" s="30"/>
      <c r="C102" s="31">
        <v>46376.383999999998</v>
      </c>
      <c r="D102" s="31"/>
      <c r="E102" s="30">
        <f t="shared" si="12"/>
        <v>4389.9991392847087</v>
      </c>
      <c r="F102" s="30">
        <f t="shared" si="13"/>
        <v>4390</v>
      </c>
      <c r="G102" s="30">
        <f t="shared" si="14"/>
        <v>-2.3799999980838038E-3</v>
      </c>
      <c r="H102" s="30"/>
      <c r="I102" s="30">
        <f t="shared" si="17"/>
        <v>-2.3799999980838038E-3</v>
      </c>
      <c r="J102" s="30"/>
      <c r="K102" s="30"/>
      <c r="L102" s="30"/>
      <c r="M102" s="30"/>
      <c r="N102" s="30"/>
      <c r="O102" s="30">
        <f t="shared" ca="1" si="15"/>
        <v>3.3336968069161921E-2</v>
      </c>
      <c r="P102" s="30"/>
      <c r="Q102" s="32">
        <f t="shared" si="16"/>
        <v>31357.883999999998</v>
      </c>
      <c r="S102" s="33">
        <v>0.1</v>
      </c>
      <c r="T102" s="30"/>
      <c r="U102" s="30"/>
      <c r="V102" s="30"/>
      <c r="W102" s="30"/>
    </row>
    <row r="103" spans="1:23" ht="12.95" customHeight="1" x14ac:dyDescent="0.2">
      <c r="A103" s="30" t="s">
        <v>52</v>
      </c>
      <c r="B103" s="30"/>
      <c r="C103" s="31">
        <v>46622.474999999999</v>
      </c>
      <c r="D103" s="31"/>
      <c r="E103" s="30">
        <f t="shared" si="12"/>
        <v>4478.9967386846674</v>
      </c>
      <c r="F103" s="30">
        <f t="shared" si="13"/>
        <v>4479</v>
      </c>
      <c r="G103" s="30">
        <f t="shared" si="14"/>
        <v>-9.0180000042892061E-3</v>
      </c>
      <c r="H103" s="30"/>
      <c r="I103" s="30">
        <f t="shared" si="17"/>
        <v>-9.0180000042892061E-3</v>
      </c>
      <c r="J103" s="30"/>
      <c r="K103" s="30"/>
      <c r="L103" s="30"/>
      <c r="M103" s="30"/>
      <c r="N103" s="30"/>
      <c r="O103" s="30">
        <f t="shared" ca="1" si="15"/>
        <v>2.9545847132184277E-2</v>
      </c>
      <c r="P103" s="30"/>
      <c r="Q103" s="32">
        <f t="shared" si="16"/>
        <v>31603.974999999999</v>
      </c>
      <c r="S103" s="33">
        <v>0.1</v>
      </c>
      <c r="T103" s="30"/>
      <c r="U103" s="30"/>
      <c r="V103" s="30"/>
      <c r="W103" s="30"/>
    </row>
    <row r="104" spans="1:23" ht="12.95" customHeight="1" x14ac:dyDescent="0.2">
      <c r="A104" s="30" t="s">
        <v>52</v>
      </c>
      <c r="B104" s="30"/>
      <c r="C104" s="31">
        <v>46622.48</v>
      </c>
      <c r="D104" s="31"/>
      <c r="E104" s="30">
        <f t="shared" si="12"/>
        <v>4478.9985469100693</v>
      </c>
      <c r="F104" s="30">
        <f t="shared" si="13"/>
        <v>4479</v>
      </c>
      <c r="G104" s="30">
        <f t="shared" si="14"/>
        <v>-4.0179999996325932E-3</v>
      </c>
      <c r="H104" s="30"/>
      <c r="I104" s="30">
        <f t="shared" si="17"/>
        <v>-4.0179999996325932E-3</v>
      </c>
      <c r="J104" s="30"/>
      <c r="K104" s="30"/>
      <c r="L104" s="30"/>
      <c r="M104" s="30"/>
      <c r="N104" s="30"/>
      <c r="O104" s="30">
        <f t="shared" ca="1" si="15"/>
        <v>2.9545847132184277E-2</v>
      </c>
      <c r="P104" s="30"/>
      <c r="Q104" s="32">
        <f t="shared" si="16"/>
        <v>31603.980000000003</v>
      </c>
      <c r="S104" s="33">
        <v>0.1</v>
      </c>
      <c r="T104" s="30"/>
      <c r="U104" s="30"/>
      <c r="V104" s="30"/>
      <c r="W104" s="30"/>
    </row>
    <row r="105" spans="1:23" ht="12.95" customHeight="1" x14ac:dyDescent="0.2">
      <c r="A105" s="30" t="s">
        <v>52</v>
      </c>
      <c r="B105" s="30"/>
      <c r="C105" s="31">
        <v>46622.481</v>
      </c>
      <c r="D105" s="31"/>
      <c r="E105" s="30">
        <f t="shared" si="12"/>
        <v>4478.9989085551479</v>
      </c>
      <c r="F105" s="30">
        <f t="shared" si="13"/>
        <v>4479</v>
      </c>
      <c r="G105" s="30">
        <f t="shared" si="14"/>
        <v>-3.0180000030668452E-3</v>
      </c>
      <c r="H105" s="30"/>
      <c r="I105" s="30">
        <f t="shared" si="17"/>
        <v>-3.0180000030668452E-3</v>
      </c>
      <c r="J105" s="30"/>
      <c r="K105" s="30"/>
      <c r="L105" s="30"/>
      <c r="M105" s="30"/>
      <c r="N105" s="30"/>
      <c r="O105" s="30">
        <f t="shared" ca="1" si="15"/>
        <v>2.9545847132184277E-2</v>
      </c>
      <c r="P105" s="30"/>
      <c r="Q105" s="32">
        <f t="shared" si="16"/>
        <v>31603.981</v>
      </c>
      <c r="S105" s="33">
        <v>0.1</v>
      </c>
      <c r="T105" s="30"/>
      <c r="U105" s="30"/>
      <c r="V105" s="30"/>
      <c r="W105" s="30"/>
    </row>
    <row r="106" spans="1:23" ht="12.95" customHeight="1" x14ac:dyDescent="0.2">
      <c r="A106" s="30" t="s">
        <v>52</v>
      </c>
      <c r="B106" s="30"/>
      <c r="C106" s="31">
        <v>46622.483</v>
      </c>
      <c r="D106" s="31"/>
      <c r="E106" s="30">
        <f t="shared" si="12"/>
        <v>4478.9996318453086</v>
      </c>
      <c r="F106" s="30">
        <f t="shared" si="13"/>
        <v>4479</v>
      </c>
      <c r="G106" s="30">
        <f t="shared" si="14"/>
        <v>-1.0180000026593916E-3</v>
      </c>
      <c r="H106" s="30"/>
      <c r="I106" s="30">
        <f t="shared" si="17"/>
        <v>-1.0180000026593916E-3</v>
      </c>
      <c r="J106" s="30"/>
      <c r="K106" s="30"/>
      <c r="L106" s="30"/>
      <c r="M106" s="30"/>
      <c r="N106" s="30"/>
      <c r="O106" s="30">
        <f t="shared" ca="1" si="15"/>
        <v>2.9545847132184277E-2</v>
      </c>
      <c r="P106" s="30"/>
      <c r="Q106" s="32">
        <f t="shared" si="16"/>
        <v>31603.983</v>
      </c>
      <c r="S106" s="33">
        <v>0.1</v>
      </c>
      <c r="T106" s="30"/>
      <c r="U106" s="30"/>
      <c r="V106" s="30"/>
      <c r="W106" s="30"/>
    </row>
    <row r="107" spans="1:23" ht="12.95" customHeight="1" x14ac:dyDescent="0.2">
      <c r="A107" s="30" t="s">
        <v>53</v>
      </c>
      <c r="B107" s="30"/>
      <c r="C107" s="31">
        <v>46766.267999999996</v>
      </c>
      <c r="D107" s="31"/>
      <c r="E107" s="30">
        <f t="shared" si="12"/>
        <v>4530.998769683436</v>
      </c>
      <c r="F107" s="30">
        <f t="shared" si="13"/>
        <v>4531</v>
      </c>
      <c r="G107" s="30">
        <f t="shared" si="14"/>
        <v>-3.4020000020973384E-3</v>
      </c>
      <c r="H107" s="30"/>
      <c r="I107" s="30">
        <f t="shared" si="17"/>
        <v>-3.4020000020973384E-3</v>
      </c>
      <c r="J107" s="30"/>
      <c r="K107" s="30"/>
      <c r="L107" s="30"/>
      <c r="M107" s="30"/>
      <c r="N107" s="30"/>
      <c r="O107" s="30">
        <f t="shared" ca="1" si="15"/>
        <v>2.7330810180242276E-2</v>
      </c>
      <c r="P107" s="30"/>
      <c r="Q107" s="32">
        <f t="shared" si="16"/>
        <v>31747.767999999996</v>
      </c>
      <c r="S107" s="33">
        <v>0.1</v>
      </c>
      <c r="T107" s="30"/>
      <c r="U107" s="30"/>
      <c r="V107" s="30"/>
      <c r="W107" s="30"/>
    </row>
    <row r="108" spans="1:23" ht="12.95" customHeight="1" x14ac:dyDescent="0.2">
      <c r="A108" s="30" t="s">
        <v>54</v>
      </c>
      <c r="B108" s="30"/>
      <c r="C108" s="31">
        <v>47034.493000000002</v>
      </c>
      <c r="D108" s="31"/>
      <c r="E108" s="30">
        <f t="shared" si="12"/>
        <v>4628.0010212857069</v>
      </c>
      <c r="F108" s="30">
        <f t="shared" si="13"/>
        <v>4628</v>
      </c>
      <c r="G108" s="30">
        <f t="shared" si="14"/>
        <v>2.8240000028745271E-3</v>
      </c>
      <c r="H108" s="30"/>
      <c r="I108" s="30">
        <f t="shared" si="17"/>
        <v>2.8240000028745271E-3</v>
      </c>
      <c r="J108" s="30"/>
      <c r="K108" s="30"/>
      <c r="L108" s="30"/>
      <c r="M108" s="30"/>
      <c r="N108" s="30"/>
      <c r="O108" s="30">
        <f t="shared" ca="1" si="15"/>
        <v>2.3198914327581255E-2</v>
      </c>
      <c r="P108" s="30"/>
      <c r="Q108" s="32">
        <f t="shared" si="16"/>
        <v>32015.993000000002</v>
      </c>
      <c r="S108" s="33">
        <v>0.1</v>
      </c>
      <c r="T108" s="30"/>
      <c r="U108" s="30"/>
      <c r="V108" s="30"/>
      <c r="W108" s="30"/>
    </row>
    <row r="109" spans="1:23" ht="12.95" customHeight="1" x14ac:dyDescent="0.2">
      <c r="A109" s="30" t="s">
        <v>54</v>
      </c>
      <c r="B109" s="30"/>
      <c r="C109" s="31">
        <v>47034.493000000002</v>
      </c>
      <c r="D109" s="31"/>
      <c r="E109" s="30">
        <f t="shared" si="12"/>
        <v>4628.0010212857069</v>
      </c>
      <c r="F109" s="30">
        <f t="shared" si="13"/>
        <v>4628</v>
      </c>
      <c r="G109" s="30">
        <f t="shared" si="14"/>
        <v>2.8240000028745271E-3</v>
      </c>
      <c r="H109" s="30"/>
      <c r="I109" s="30">
        <f t="shared" si="17"/>
        <v>2.8240000028745271E-3</v>
      </c>
      <c r="J109" s="30"/>
      <c r="K109" s="30"/>
      <c r="L109" s="30"/>
      <c r="M109" s="30"/>
      <c r="N109" s="30"/>
      <c r="O109" s="30">
        <f t="shared" ca="1" si="15"/>
        <v>2.3198914327581255E-2</v>
      </c>
      <c r="P109" s="30"/>
      <c r="Q109" s="32">
        <f t="shared" si="16"/>
        <v>32015.993000000002</v>
      </c>
      <c r="S109" s="33">
        <v>0.1</v>
      </c>
      <c r="T109" s="30"/>
      <c r="U109" s="30"/>
      <c r="V109" s="30"/>
      <c r="W109" s="30"/>
    </row>
    <row r="110" spans="1:23" ht="12.95" customHeight="1" x14ac:dyDescent="0.2">
      <c r="A110" s="30" t="s">
        <v>54</v>
      </c>
      <c r="B110" s="30"/>
      <c r="C110" s="31">
        <v>47034.508000000002</v>
      </c>
      <c r="D110" s="31"/>
      <c r="E110" s="30">
        <f t="shared" si="12"/>
        <v>4628.006445961908</v>
      </c>
      <c r="F110" s="30">
        <f t="shared" si="13"/>
        <v>4628</v>
      </c>
      <c r="G110" s="30">
        <f t="shared" si="14"/>
        <v>1.7824000002292451E-2</v>
      </c>
      <c r="H110" s="30"/>
      <c r="I110" s="30">
        <f t="shared" si="17"/>
        <v>1.7824000002292451E-2</v>
      </c>
      <c r="J110" s="30"/>
      <c r="K110" s="30"/>
      <c r="L110" s="30"/>
      <c r="M110" s="30"/>
      <c r="N110" s="30"/>
      <c r="O110" s="30">
        <f t="shared" ca="1" si="15"/>
        <v>2.3198914327581255E-2</v>
      </c>
      <c r="P110" s="30"/>
      <c r="Q110" s="32">
        <f t="shared" si="16"/>
        <v>32016.008000000002</v>
      </c>
      <c r="S110" s="33">
        <v>0.1</v>
      </c>
      <c r="T110" s="30"/>
      <c r="U110" s="30"/>
      <c r="V110" s="30"/>
      <c r="W110" s="30"/>
    </row>
    <row r="111" spans="1:23" ht="12.95" customHeight="1" x14ac:dyDescent="0.2">
      <c r="A111" s="30" t="s">
        <v>55</v>
      </c>
      <c r="B111" s="30"/>
      <c r="C111" s="31">
        <v>47117.423999999999</v>
      </c>
      <c r="D111" s="31"/>
      <c r="E111" s="30">
        <f t="shared" si="12"/>
        <v>4657.9926094211432</v>
      </c>
      <c r="F111" s="30">
        <f t="shared" si="13"/>
        <v>4658</v>
      </c>
      <c r="G111" s="30">
        <f t="shared" si="14"/>
        <v>-2.0435999998881016E-2</v>
      </c>
      <c r="H111" s="30"/>
      <c r="I111" s="30">
        <f t="shared" si="17"/>
        <v>-2.0435999998881016E-2</v>
      </c>
      <c r="J111" s="30"/>
      <c r="K111" s="30"/>
      <c r="L111" s="30"/>
      <c r="M111" s="30"/>
      <c r="N111" s="30"/>
      <c r="O111" s="30">
        <f t="shared" ca="1" si="15"/>
        <v>2.1921008393768565E-2</v>
      </c>
      <c r="P111" s="30"/>
      <c r="Q111" s="32">
        <f t="shared" si="16"/>
        <v>32098.923999999999</v>
      </c>
      <c r="S111" s="33">
        <v>0.1</v>
      </c>
      <c r="T111" s="30"/>
      <c r="U111" s="30"/>
      <c r="V111" s="30"/>
      <c r="W111" s="30"/>
    </row>
    <row r="112" spans="1:23" ht="12.95" customHeight="1" x14ac:dyDescent="0.2">
      <c r="A112" s="30" t="s">
        <v>56</v>
      </c>
      <c r="B112" s="30"/>
      <c r="C112" s="31">
        <v>47471.362000000001</v>
      </c>
      <c r="D112" s="31"/>
      <c r="E112" s="30">
        <f t="shared" si="12"/>
        <v>4785.9925457716099</v>
      </c>
      <c r="F112" s="30">
        <f t="shared" si="13"/>
        <v>4786</v>
      </c>
      <c r="G112" s="30">
        <f t="shared" si="14"/>
        <v>-2.0612000000255648E-2</v>
      </c>
      <c r="H112" s="30"/>
      <c r="I112" s="30">
        <f t="shared" si="17"/>
        <v>-2.0612000000255648E-2</v>
      </c>
      <c r="J112" s="30"/>
      <c r="K112" s="30"/>
      <c r="L112" s="30"/>
      <c r="M112" s="30"/>
      <c r="N112" s="30"/>
      <c r="O112" s="30">
        <f t="shared" ca="1" si="15"/>
        <v>1.6468609742834456E-2</v>
      </c>
      <c r="P112" s="30"/>
      <c r="Q112" s="32">
        <f t="shared" si="16"/>
        <v>32452.862000000001</v>
      </c>
      <c r="S112" s="33">
        <v>0.1</v>
      </c>
      <c r="T112" s="30"/>
      <c r="U112" s="30"/>
      <c r="V112" s="30"/>
      <c r="W112" s="30"/>
    </row>
    <row r="113" spans="1:32" ht="12.95" customHeight="1" x14ac:dyDescent="0.2">
      <c r="A113" s="30" t="s">
        <v>57</v>
      </c>
      <c r="B113" s="30"/>
      <c r="C113" s="31">
        <v>47825.322</v>
      </c>
      <c r="D113" s="31"/>
      <c r="E113" s="30">
        <f t="shared" si="12"/>
        <v>4914.0004383138366</v>
      </c>
      <c r="F113" s="30">
        <f t="shared" si="13"/>
        <v>4914</v>
      </c>
      <c r="G113" s="30">
        <f t="shared" si="14"/>
        <v>1.2120000028517097E-3</v>
      </c>
      <c r="H113" s="30"/>
      <c r="I113" s="30">
        <f t="shared" si="17"/>
        <v>1.2120000028517097E-3</v>
      </c>
      <c r="J113" s="30"/>
      <c r="K113" s="30"/>
      <c r="L113" s="30"/>
      <c r="M113" s="30"/>
      <c r="N113" s="30"/>
      <c r="O113" s="30">
        <f t="shared" ca="1" si="15"/>
        <v>1.1016211091900319E-2</v>
      </c>
      <c r="P113" s="30"/>
      <c r="Q113" s="32">
        <f t="shared" si="16"/>
        <v>32806.822</v>
      </c>
      <c r="S113" s="33">
        <v>0.1</v>
      </c>
      <c r="T113" s="30"/>
      <c r="U113" s="30"/>
      <c r="V113" s="30"/>
      <c r="W113" s="30"/>
    </row>
    <row r="114" spans="1:32" ht="12.95" customHeight="1" x14ac:dyDescent="0.2">
      <c r="A114" s="30" t="s">
        <v>58</v>
      </c>
      <c r="B114" s="30"/>
      <c r="C114" s="31">
        <v>48176.472000000002</v>
      </c>
      <c r="D114" s="31"/>
      <c r="E114" s="30">
        <f t="shared" si="12"/>
        <v>5040.9921081810635</v>
      </c>
      <c r="F114" s="30">
        <f t="shared" si="13"/>
        <v>5041</v>
      </c>
      <c r="G114" s="30">
        <f t="shared" si="14"/>
        <v>-2.1822000002430286E-2</v>
      </c>
      <c r="H114" s="30"/>
      <c r="I114" s="30">
        <f t="shared" si="17"/>
        <v>-2.1822000002430286E-2</v>
      </c>
      <c r="J114" s="30"/>
      <c r="K114" s="30"/>
      <c r="L114" s="30"/>
      <c r="M114" s="30"/>
      <c r="N114" s="30"/>
      <c r="O114" s="30">
        <f t="shared" ca="1" si="15"/>
        <v>5.6064093054266073E-3</v>
      </c>
      <c r="P114" s="30"/>
      <c r="Q114" s="32">
        <f t="shared" si="16"/>
        <v>33157.972000000002</v>
      </c>
      <c r="S114" s="33">
        <v>0.1</v>
      </c>
      <c r="T114" s="30"/>
      <c r="U114" s="30"/>
      <c r="V114" s="30"/>
      <c r="W114" s="30"/>
    </row>
    <row r="115" spans="1:32" ht="12.95" customHeight="1" x14ac:dyDescent="0.2">
      <c r="A115" s="30" t="s">
        <v>59</v>
      </c>
      <c r="B115" s="30"/>
      <c r="C115" s="31">
        <v>48483.404000000002</v>
      </c>
      <c r="D115" s="31">
        <v>4.0000000000000001E-3</v>
      </c>
      <c r="E115" s="30">
        <f t="shared" si="12"/>
        <v>5151.9925558976729</v>
      </c>
      <c r="F115" s="30">
        <f t="shared" si="13"/>
        <v>5152</v>
      </c>
      <c r="G115" s="30">
        <f t="shared" si="14"/>
        <v>-2.0583999998052604E-2</v>
      </c>
      <c r="H115" s="30"/>
      <c r="I115" s="30">
        <f t="shared" si="17"/>
        <v>-2.0583999998052604E-2</v>
      </c>
      <c r="J115" s="30"/>
      <c r="K115" s="30"/>
      <c r="L115" s="30"/>
      <c r="M115" s="30"/>
      <c r="N115" s="30"/>
      <c r="O115" s="30">
        <f t="shared" ca="1" si="15"/>
        <v>8.7815735031968045E-4</v>
      </c>
      <c r="P115" s="30"/>
      <c r="Q115" s="32">
        <f t="shared" si="16"/>
        <v>33464.904000000002</v>
      </c>
      <c r="S115" s="33">
        <v>0.1</v>
      </c>
      <c r="T115" s="30"/>
      <c r="U115" s="30"/>
      <c r="V115" s="30"/>
      <c r="W115" s="30"/>
    </row>
    <row r="116" spans="1:32" ht="12.95" customHeight="1" x14ac:dyDescent="0.2">
      <c r="A116" s="30" t="s">
        <v>60</v>
      </c>
      <c r="B116" s="30"/>
      <c r="C116" s="31">
        <v>48519.339</v>
      </c>
      <c r="D116" s="31">
        <v>6.0000000000000001E-3</v>
      </c>
      <c r="E116" s="30">
        <f t="shared" si="12"/>
        <v>5164.988271850053</v>
      </c>
      <c r="F116" s="30">
        <f t="shared" si="13"/>
        <v>5165</v>
      </c>
      <c r="G116" s="30">
        <f t="shared" si="14"/>
        <v>-3.2429999999294523E-2</v>
      </c>
      <c r="H116" s="30"/>
      <c r="I116" s="30">
        <f t="shared" si="17"/>
        <v>-3.2429999999294523E-2</v>
      </c>
      <c r="J116" s="30"/>
      <c r="K116" s="30"/>
      <c r="L116" s="30"/>
      <c r="M116" s="30"/>
      <c r="N116" s="30"/>
      <c r="O116" s="30">
        <f t="shared" ca="1" si="15"/>
        <v>3.2439811233417326E-4</v>
      </c>
      <c r="P116" s="30"/>
      <c r="Q116" s="32">
        <f t="shared" si="16"/>
        <v>33500.839</v>
      </c>
      <c r="S116" s="33">
        <v>0.1</v>
      </c>
      <c r="T116" s="30"/>
      <c r="U116" s="30"/>
      <c r="V116" s="30"/>
      <c r="W116" s="30"/>
    </row>
    <row r="117" spans="1:32" ht="12.95" customHeight="1" x14ac:dyDescent="0.2">
      <c r="A117" s="30" t="s">
        <v>61</v>
      </c>
      <c r="B117" s="30"/>
      <c r="C117" s="31">
        <v>48859.459000000003</v>
      </c>
      <c r="D117" s="31">
        <v>3.0000000000000001E-3</v>
      </c>
      <c r="E117" s="30">
        <f t="shared" ref="E117:E135" si="18">+(C117-C$7)/C$8</f>
        <v>5287.9909964840872</v>
      </c>
      <c r="F117" s="30">
        <f t="shared" ref="F117:F135" si="19">ROUND(2*E117,0)/2</f>
        <v>5288</v>
      </c>
      <c r="G117" s="30">
        <f t="shared" ref="G117:G135" si="20">+C117-(C$7+F117*C$8)</f>
        <v>-2.4895999995351303E-2</v>
      </c>
      <c r="H117" s="30"/>
      <c r="I117" s="30">
        <f t="shared" si="17"/>
        <v>-2.4895999995351303E-2</v>
      </c>
      <c r="J117" s="30"/>
      <c r="K117" s="30"/>
      <c r="L117" s="30"/>
      <c r="M117" s="30"/>
      <c r="N117" s="30"/>
      <c r="O117" s="30">
        <f t="shared" ref="O117:O135" ca="1" si="21">+C$11+C$12*F117</f>
        <v>-4.915016216297835E-3</v>
      </c>
      <c r="P117" s="30"/>
      <c r="Q117" s="32">
        <f t="shared" ref="Q117:Q135" si="22">+C117-15018.5</f>
        <v>33840.959000000003</v>
      </c>
      <c r="S117" s="33">
        <v>0.1</v>
      </c>
      <c r="T117" s="30"/>
      <c r="U117" s="30"/>
      <c r="V117" s="30"/>
      <c r="W117" s="30"/>
    </row>
    <row r="118" spans="1:32" ht="12.95" customHeight="1" x14ac:dyDescent="0.2">
      <c r="A118" s="30" t="s">
        <v>62</v>
      </c>
      <c r="B118" s="30"/>
      <c r="C118" s="31">
        <v>49213.381000000001</v>
      </c>
      <c r="D118" s="31">
        <v>8.0000000000000002E-3</v>
      </c>
      <c r="E118" s="30">
        <f t="shared" si="18"/>
        <v>5415.9851465132715</v>
      </c>
      <c r="F118" s="30">
        <f t="shared" si="19"/>
        <v>5416</v>
      </c>
      <c r="G118" s="30">
        <f t="shared" si="20"/>
        <v>-4.1071999999985565E-2</v>
      </c>
      <c r="H118" s="30"/>
      <c r="I118" s="30">
        <f t="shared" si="17"/>
        <v>-4.1071999999985565E-2</v>
      </c>
      <c r="J118" s="30"/>
      <c r="K118" s="30"/>
      <c r="L118" s="30"/>
      <c r="M118" s="30"/>
      <c r="N118" s="30"/>
      <c r="O118" s="30">
        <f t="shared" ca="1" si="21"/>
        <v>-1.0367414867231972E-2</v>
      </c>
      <c r="P118" s="30"/>
      <c r="Q118" s="32">
        <f t="shared" si="22"/>
        <v>34194.881000000001</v>
      </c>
      <c r="S118" s="33">
        <v>0.1</v>
      </c>
      <c r="T118" s="30"/>
      <c r="U118" s="30"/>
      <c r="V118" s="30"/>
      <c r="W118" s="30"/>
    </row>
    <row r="119" spans="1:32" ht="12.95" customHeight="1" x14ac:dyDescent="0.2">
      <c r="A119" s="30" t="s">
        <v>63</v>
      </c>
      <c r="B119" s="30"/>
      <c r="C119" s="31">
        <v>49990.406000000003</v>
      </c>
      <c r="D119" s="31">
        <v>5.0000000000000001E-3</v>
      </c>
      <c r="E119" s="30">
        <f t="shared" si="18"/>
        <v>5696.9924148560913</v>
      </c>
      <c r="F119" s="30">
        <f t="shared" si="19"/>
        <v>5697</v>
      </c>
      <c r="G119" s="30">
        <f t="shared" si="20"/>
        <v>-2.0973999999114312E-2</v>
      </c>
      <c r="H119" s="30"/>
      <c r="I119" s="30">
        <f t="shared" si="17"/>
        <v>-2.0973999999114312E-2</v>
      </c>
      <c r="J119" s="30"/>
      <c r="K119" s="30"/>
      <c r="L119" s="30"/>
      <c r="M119" s="30"/>
      <c r="N119" s="30"/>
      <c r="O119" s="30">
        <f t="shared" ca="1" si="21"/>
        <v>-2.2337133780610779E-2</v>
      </c>
      <c r="P119" s="30"/>
      <c r="Q119" s="32">
        <f t="shared" si="22"/>
        <v>34971.906000000003</v>
      </c>
      <c r="S119" s="33">
        <v>0.1</v>
      </c>
      <c r="T119" s="30"/>
      <c r="U119" s="30"/>
      <c r="V119" s="30"/>
      <c r="W119" s="30"/>
    </row>
    <row r="120" spans="1:32" ht="12.95" customHeight="1" x14ac:dyDescent="0.2">
      <c r="A120" s="30" t="s">
        <v>65</v>
      </c>
      <c r="B120" s="30"/>
      <c r="C120" s="31">
        <v>50380.258999999998</v>
      </c>
      <c r="D120" s="31">
        <v>5.0000000000000001E-3</v>
      </c>
      <c r="E120" s="30">
        <f t="shared" si="18"/>
        <v>5837.980834257336</v>
      </c>
      <c r="F120" s="30">
        <f t="shared" si="19"/>
        <v>5838</v>
      </c>
      <c r="G120" s="30">
        <f t="shared" si="20"/>
        <v>-5.2996000005805399E-2</v>
      </c>
      <c r="H120" s="30"/>
      <c r="I120" s="30">
        <f t="shared" si="17"/>
        <v>-5.2996000005805399E-2</v>
      </c>
      <c r="J120" s="30"/>
      <c r="K120" s="30"/>
      <c r="L120" s="30"/>
      <c r="M120" s="30"/>
      <c r="N120" s="30"/>
      <c r="O120" s="30">
        <f t="shared" ca="1" si="21"/>
        <v>-2.8343291669530424E-2</v>
      </c>
      <c r="P120" s="30"/>
      <c r="Q120" s="32">
        <f t="shared" si="22"/>
        <v>35361.758999999998</v>
      </c>
      <c r="S120" s="33">
        <v>0.1</v>
      </c>
      <c r="T120" s="30"/>
      <c r="U120" s="30"/>
      <c r="V120" s="30"/>
      <c r="W120" s="30"/>
    </row>
    <row r="121" spans="1:32" ht="12.95" customHeight="1" x14ac:dyDescent="0.2">
      <c r="A121" s="30" t="s">
        <v>66</v>
      </c>
      <c r="B121" s="30"/>
      <c r="C121" s="31">
        <v>50391.309000000001</v>
      </c>
      <c r="D121" s="31">
        <v>4.0000000000000001E-3</v>
      </c>
      <c r="E121" s="30">
        <f t="shared" si="18"/>
        <v>5841.9770123921307</v>
      </c>
      <c r="F121" s="30">
        <f t="shared" si="19"/>
        <v>5842</v>
      </c>
      <c r="G121" s="30">
        <f t="shared" si="20"/>
        <v>-6.3564000003680121E-2</v>
      </c>
      <c r="H121" s="30"/>
      <c r="I121" s="30">
        <f t="shared" si="17"/>
        <v>-6.3564000003680121E-2</v>
      </c>
      <c r="J121" s="30"/>
      <c r="K121" s="30"/>
      <c r="L121" s="30"/>
      <c r="M121" s="30"/>
      <c r="N121" s="30"/>
      <c r="O121" s="30">
        <f t="shared" ca="1" si="21"/>
        <v>-2.8513679127372099E-2</v>
      </c>
      <c r="P121" s="30"/>
      <c r="Q121" s="32">
        <f t="shared" si="22"/>
        <v>35372.809000000001</v>
      </c>
      <c r="S121" s="33">
        <v>0.1</v>
      </c>
      <c r="T121" s="30"/>
      <c r="U121" s="30"/>
      <c r="V121" s="30"/>
      <c r="W121" s="30"/>
    </row>
    <row r="122" spans="1:32" ht="12.95" customHeight="1" x14ac:dyDescent="0.2">
      <c r="A122" s="30" t="s">
        <v>68</v>
      </c>
      <c r="B122" s="30"/>
      <c r="C122" s="31">
        <v>50684.404999999999</v>
      </c>
      <c r="D122" s="31">
        <v>0.01</v>
      </c>
      <c r="E122" s="30">
        <f t="shared" si="18"/>
        <v>5947.9737387808646</v>
      </c>
      <c r="F122" s="30">
        <f t="shared" si="19"/>
        <v>5948</v>
      </c>
      <c r="G122" s="30">
        <f t="shared" si="20"/>
        <v>-7.2616000004927628E-2</v>
      </c>
      <c r="H122" s="30"/>
      <c r="I122" s="30">
        <f t="shared" si="17"/>
        <v>-7.2616000004927628E-2</v>
      </c>
      <c r="J122" s="30"/>
      <c r="K122" s="30"/>
      <c r="L122" s="30"/>
      <c r="M122" s="30"/>
      <c r="N122" s="30"/>
      <c r="O122" s="30">
        <f t="shared" ca="1" si="21"/>
        <v>-3.3028946760176953E-2</v>
      </c>
      <c r="P122" s="30"/>
      <c r="Q122" s="32">
        <f t="shared" si="22"/>
        <v>35665.904999999999</v>
      </c>
      <c r="S122" s="33">
        <v>0.1</v>
      </c>
      <c r="T122" s="30"/>
      <c r="U122" s="30"/>
      <c r="V122" s="30"/>
      <c r="W122" s="30"/>
    </row>
    <row r="123" spans="1:32" ht="12.95" customHeight="1" x14ac:dyDescent="0.2">
      <c r="A123" s="30" t="s">
        <v>68</v>
      </c>
      <c r="B123" s="30"/>
      <c r="C123" s="31">
        <v>50731.402000000002</v>
      </c>
      <c r="D123" s="31">
        <v>6.0000000000000001E-3</v>
      </c>
      <c r="E123" s="30">
        <f t="shared" si="18"/>
        <v>5964.9699726090021</v>
      </c>
      <c r="F123" s="30">
        <f t="shared" si="19"/>
        <v>5965</v>
      </c>
      <c r="G123" s="30">
        <f t="shared" si="20"/>
        <v>-8.3029999994323589E-2</v>
      </c>
      <c r="H123" s="30"/>
      <c r="I123" s="30">
        <f t="shared" si="17"/>
        <v>-8.3029999994323589E-2</v>
      </c>
      <c r="J123" s="30"/>
      <c r="K123" s="30"/>
      <c r="L123" s="30"/>
      <c r="M123" s="30"/>
      <c r="N123" s="30"/>
      <c r="O123" s="30">
        <f t="shared" ca="1" si="21"/>
        <v>-3.3753093456004107E-2</v>
      </c>
      <c r="P123" s="30"/>
      <c r="Q123" s="32">
        <f t="shared" si="22"/>
        <v>35712.902000000002</v>
      </c>
      <c r="S123" s="33">
        <v>0.1</v>
      </c>
      <c r="T123" s="30"/>
      <c r="U123" s="30"/>
      <c r="V123" s="30"/>
      <c r="W123" s="30"/>
    </row>
    <row r="124" spans="1:32" ht="12.95" customHeight="1" x14ac:dyDescent="0.2">
      <c r="A124" s="30" t="s">
        <v>69</v>
      </c>
      <c r="B124" s="33" t="s">
        <v>70</v>
      </c>
      <c r="C124" s="31">
        <v>51848.543700000002</v>
      </c>
      <c r="D124" s="31">
        <v>1.9E-3</v>
      </c>
      <c r="E124" s="30">
        <f t="shared" si="18"/>
        <v>6368.9787721570901</v>
      </c>
      <c r="F124" s="30">
        <f t="shared" si="19"/>
        <v>6369</v>
      </c>
      <c r="G124" s="30">
        <f t="shared" si="20"/>
        <v>-5.8698000000731554E-2</v>
      </c>
      <c r="H124" s="30"/>
      <c r="I124" s="30"/>
      <c r="J124" s="30"/>
      <c r="K124" s="30">
        <f>G124</f>
        <v>-5.8698000000731554E-2</v>
      </c>
      <c r="L124" s="30"/>
      <c r="M124" s="30"/>
      <c r="N124" s="30"/>
      <c r="O124" s="30">
        <f t="shared" ca="1" si="21"/>
        <v>-5.0962226698014951E-2</v>
      </c>
      <c r="P124" s="30"/>
      <c r="Q124" s="32">
        <f t="shared" si="22"/>
        <v>36830.043700000002</v>
      </c>
      <c r="S124" s="33">
        <v>1</v>
      </c>
      <c r="T124" s="30"/>
      <c r="U124" s="30"/>
      <c r="V124" s="30"/>
      <c r="W124" s="30"/>
    </row>
    <row r="125" spans="1:32" ht="12.95" customHeight="1" x14ac:dyDescent="0.2">
      <c r="A125" s="8" t="s">
        <v>71</v>
      </c>
      <c r="B125" s="34"/>
      <c r="C125" s="31">
        <v>52202.479099999997</v>
      </c>
      <c r="D125" s="31">
        <v>2.0000000000000001E-4</v>
      </c>
      <c r="E125" s="30">
        <f t="shared" si="18"/>
        <v>6496.9777682303466</v>
      </c>
      <c r="F125" s="30">
        <f t="shared" si="19"/>
        <v>6497</v>
      </c>
      <c r="G125" s="30">
        <f t="shared" si="20"/>
        <v>-6.147400000190828E-2</v>
      </c>
      <c r="H125" s="30"/>
      <c r="I125" s="30"/>
      <c r="J125" s="30">
        <f>G125</f>
        <v>-6.147400000190828E-2</v>
      </c>
      <c r="L125" s="30"/>
      <c r="M125" s="30"/>
      <c r="N125" s="30"/>
      <c r="O125" s="30">
        <f t="shared" ca="1" si="21"/>
        <v>-5.6414625348949116E-2</v>
      </c>
      <c r="P125" s="30"/>
      <c r="Q125" s="32">
        <f t="shared" si="22"/>
        <v>37183.979099999997</v>
      </c>
      <c r="S125" s="33">
        <v>1</v>
      </c>
      <c r="T125" s="30"/>
      <c r="U125" s="30"/>
      <c r="V125" s="30"/>
      <c r="W125" s="30"/>
    </row>
    <row r="126" spans="1:32" ht="12.95" customHeight="1" x14ac:dyDescent="0.2">
      <c r="A126" s="64" t="s">
        <v>450</v>
      </c>
      <c r="B126" s="64" t="s">
        <v>70</v>
      </c>
      <c r="C126" s="62">
        <v>52216.302199999998</v>
      </c>
      <c r="D126" s="62" t="s">
        <v>96</v>
      </c>
      <c r="E126" s="30">
        <f t="shared" si="18"/>
        <v>6501.976824336688</v>
      </c>
      <c r="F126" s="30">
        <f t="shared" si="19"/>
        <v>6502</v>
      </c>
      <c r="G126" s="30">
        <f t="shared" si="20"/>
        <v>-6.4084000005095731E-2</v>
      </c>
      <c r="H126" s="30"/>
      <c r="I126" s="30"/>
      <c r="J126" s="30"/>
      <c r="K126" s="30">
        <f>G126</f>
        <v>-6.4084000005095731E-2</v>
      </c>
      <c r="L126" s="30"/>
      <c r="M126" s="30"/>
      <c r="N126" s="30"/>
      <c r="O126" s="30">
        <f t="shared" ca="1" si="21"/>
        <v>-5.6627609671251217E-2</v>
      </c>
      <c r="P126" s="30"/>
      <c r="Q126" s="32">
        <f t="shared" si="22"/>
        <v>37197.802199999998</v>
      </c>
      <c r="S126" s="33">
        <v>1</v>
      </c>
      <c r="T126" s="30"/>
      <c r="U126" s="30"/>
      <c r="V126" s="30"/>
      <c r="W126" s="30"/>
      <c r="AB126">
        <v>14</v>
      </c>
      <c r="AD126" t="s">
        <v>64</v>
      </c>
      <c r="AF126" t="s">
        <v>34</v>
      </c>
    </row>
    <row r="127" spans="1:32" ht="12.95" customHeight="1" x14ac:dyDescent="0.2">
      <c r="A127" s="35" t="s">
        <v>78</v>
      </c>
      <c r="B127" s="33" t="s">
        <v>70</v>
      </c>
      <c r="C127" s="31">
        <v>52531.5268</v>
      </c>
      <c r="D127" s="31" t="s">
        <v>79</v>
      </c>
      <c r="E127" s="30">
        <f t="shared" si="18"/>
        <v>6615.9762500443012</v>
      </c>
      <c r="F127" s="30">
        <f t="shared" si="19"/>
        <v>6616</v>
      </c>
      <c r="G127" s="30">
        <f t="shared" si="20"/>
        <v>-6.5672000004269648E-2</v>
      </c>
      <c r="H127" s="30"/>
      <c r="I127" s="30"/>
      <c r="J127" s="30"/>
      <c r="K127" s="30">
        <f>G127</f>
        <v>-6.5672000004269648E-2</v>
      </c>
      <c r="L127" s="30"/>
      <c r="M127" s="30"/>
      <c r="N127" s="30"/>
      <c r="O127" s="30">
        <f t="shared" ca="1" si="21"/>
        <v>-6.1483652219739421E-2</v>
      </c>
      <c r="P127" s="30"/>
      <c r="Q127" s="32">
        <f t="shared" si="22"/>
        <v>37513.0268</v>
      </c>
      <c r="S127" s="33">
        <v>1</v>
      </c>
      <c r="T127" s="30"/>
      <c r="U127" s="30"/>
      <c r="V127" s="30"/>
      <c r="W127" s="30"/>
    </row>
    <row r="128" spans="1:32" ht="12.95" customHeight="1" x14ac:dyDescent="0.2">
      <c r="A128" s="36" t="s">
        <v>73</v>
      </c>
      <c r="B128" s="37" t="s">
        <v>70</v>
      </c>
      <c r="C128" s="31">
        <v>52957.355600000003</v>
      </c>
      <c r="D128" s="31">
        <v>1E-4</v>
      </c>
      <c r="E128" s="30">
        <f t="shared" si="18"/>
        <v>6769.9751405171965</v>
      </c>
      <c r="F128" s="30">
        <f t="shared" si="19"/>
        <v>6770</v>
      </c>
      <c r="G128" s="30">
        <f t="shared" si="20"/>
        <v>-6.8739999995159451E-2</v>
      </c>
      <c r="H128" s="30"/>
      <c r="I128" s="30"/>
      <c r="J128" s="30"/>
      <c r="K128" s="30">
        <f>G128</f>
        <v>-6.8739999995159451E-2</v>
      </c>
      <c r="L128" s="30"/>
      <c r="M128" s="30"/>
      <c r="N128" s="30"/>
      <c r="O128" s="30">
        <f t="shared" ca="1" si="21"/>
        <v>-6.8043569346644545E-2</v>
      </c>
      <c r="P128" s="30"/>
      <c r="Q128" s="32">
        <f t="shared" si="22"/>
        <v>37938.855600000003</v>
      </c>
      <c r="S128" s="33">
        <v>1</v>
      </c>
      <c r="T128" s="30"/>
      <c r="U128" s="30"/>
      <c r="V128" s="30"/>
      <c r="W128" s="30"/>
    </row>
    <row r="129" spans="1:32" ht="12.95" customHeight="1" x14ac:dyDescent="0.2">
      <c r="A129" s="36" t="s">
        <v>72</v>
      </c>
      <c r="B129" s="37"/>
      <c r="C129" s="31">
        <v>53300.241800000003</v>
      </c>
      <c r="D129" s="31">
        <v>1E-4</v>
      </c>
      <c r="E129" s="30">
        <f t="shared" si="18"/>
        <v>6893.9782477717254</v>
      </c>
      <c r="F129" s="30">
        <f t="shared" si="19"/>
        <v>6894</v>
      </c>
      <c r="G129" s="30">
        <f t="shared" si="20"/>
        <v>-6.0147999996843282E-2</v>
      </c>
      <c r="H129" s="30"/>
      <c r="I129" s="30"/>
      <c r="J129" s="30">
        <f>G129</f>
        <v>-6.0147999996843282E-2</v>
      </c>
      <c r="L129" s="30"/>
      <c r="M129" s="30"/>
      <c r="N129" s="30"/>
      <c r="O129" s="30">
        <f t="shared" ca="1" si="21"/>
        <v>-7.3325580539736951E-2</v>
      </c>
      <c r="P129" s="30"/>
      <c r="Q129" s="32">
        <f t="shared" si="22"/>
        <v>38281.741800000003</v>
      </c>
      <c r="S129" s="33">
        <v>1</v>
      </c>
      <c r="T129" s="30"/>
      <c r="U129" s="30"/>
      <c r="V129" s="30"/>
      <c r="W129" s="30"/>
    </row>
    <row r="130" spans="1:32" ht="12.95" customHeight="1" x14ac:dyDescent="0.2">
      <c r="A130" s="35" t="s">
        <v>76</v>
      </c>
      <c r="B130" s="34"/>
      <c r="C130" s="31">
        <v>53662.456400000003</v>
      </c>
      <c r="D130" s="31">
        <v>5.9999999999999995E-4</v>
      </c>
      <c r="E130" s="30">
        <f t="shared" si="18"/>
        <v>7024.9713757919135</v>
      </c>
      <c r="F130" s="30">
        <f t="shared" si="19"/>
        <v>7025</v>
      </c>
      <c r="G130" s="30">
        <f t="shared" si="20"/>
        <v>-7.9149999997753184E-2</v>
      </c>
      <c r="H130" s="30"/>
      <c r="I130" s="30"/>
      <c r="J130" s="30">
        <f>G130</f>
        <v>-7.9149999997753184E-2</v>
      </c>
      <c r="L130" s="30"/>
      <c r="M130" s="30"/>
      <c r="N130" s="30"/>
      <c r="O130" s="30">
        <f t="shared" ca="1" si="21"/>
        <v>-7.8905769784052365E-2</v>
      </c>
      <c r="P130" s="30"/>
      <c r="Q130" s="32">
        <f t="shared" si="22"/>
        <v>38643.956400000003</v>
      </c>
      <c r="S130" s="33">
        <v>1</v>
      </c>
      <c r="T130" s="30"/>
      <c r="U130" s="30"/>
      <c r="V130" s="30"/>
      <c r="W130" s="30"/>
    </row>
    <row r="131" spans="1:32" ht="12.95" customHeight="1" x14ac:dyDescent="0.2">
      <c r="A131" s="38" t="s">
        <v>86</v>
      </c>
      <c r="B131" s="39" t="s">
        <v>70</v>
      </c>
      <c r="C131" s="38">
        <v>54298.4326</v>
      </c>
      <c r="D131" s="38">
        <v>1E-4</v>
      </c>
      <c r="E131" s="30">
        <f t="shared" si="18"/>
        <v>7254.9690395646949</v>
      </c>
      <c r="F131" s="30">
        <f t="shared" si="19"/>
        <v>7255</v>
      </c>
      <c r="G131" s="30">
        <f t="shared" si="20"/>
        <v>-8.5610000001906883E-2</v>
      </c>
      <c r="H131" s="30"/>
      <c r="I131" s="30"/>
      <c r="J131" s="30"/>
      <c r="K131" s="30">
        <f>G131</f>
        <v>-8.5610000001906883E-2</v>
      </c>
      <c r="L131" s="30"/>
      <c r="M131" s="30"/>
      <c r="N131" s="30"/>
      <c r="O131" s="30">
        <f t="shared" ca="1" si="21"/>
        <v>-8.8703048609949625E-2</v>
      </c>
      <c r="P131" s="30"/>
      <c r="Q131" s="32">
        <f t="shared" si="22"/>
        <v>39279.9326</v>
      </c>
      <c r="S131" s="33">
        <v>1</v>
      </c>
      <c r="T131" s="30"/>
      <c r="U131" s="30"/>
      <c r="V131" s="30"/>
      <c r="W131" s="30"/>
    </row>
    <row r="132" spans="1:32" ht="12.95" customHeight="1" x14ac:dyDescent="0.2">
      <c r="A132" s="38" t="s">
        <v>86</v>
      </c>
      <c r="B132" s="39" t="s">
        <v>70</v>
      </c>
      <c r="C132" s="38">
        <v>54309.4931</v>
      </c>
      <c r="D132" s="38">
        <v>1E-4</v>
      </c>
      <c r="E132" s="30">
        <f t="shared" si="18"/>
        <v>7258.9690149728294</v>
      </c>
      <c r="F132" s="30">
        <f t="shared" si="19"/>
        <v>7259</v>
      </c>
      <c r="G132" s="30">
        <f t="shared" si="20"/>
        <v>-8.5677999995823484E-2</v>
      </c>
      <c r="H132" s="30"/>
      <c r="I132" s="30"/>
      <c r="J132" s="30"/>
      <c r="K132" s="30">
        <f>G132</f>
        <v>-8.5677999995823484E-2</v>
      </c>
      <c r="L132" s="30"/>
      <c r="M132" s="30"/>
      <c r="N132" s="30"/>
      <c r="O132" s="30">
        <f t="shared" ca="1" si="21"/>
        <v>-8.8873436067791328E-2</v>
      </c>
      <c r="P132" s="30"/>
      <c r="Q132" s="32">
        <f t="shared" si="22"/>
        <v>39290.9931</v>
      </c>
      <c r="S132" s="33">
        <v>1</v>
      </c>
      <c r="T132" s="30"/>
      <c r="U132" s="30"/>
      <c r="V132" s="30"/>
      <c r="W132" s="30"/>
    </row>
    <row r="133" spans="1:32" ht="12.95" customHeight="1" x14ac:dyDescent="0.2">
      <c r="A133" s="64" t="s">
        <v>486</v>
      </c>
      <c r="B133" s="64" t="s">
        <v>70</v>
      </c>
      <c r="C133" s="62">
        <v>55039.4804</v>
      </c>
      <c r="D133" s="62" t="s">
        <v>96</v>
      </c>
      <c r="E133" s="30">
        <f t="shared" si="18"/>
        <v>7522.9653305327538</v>
      </c>
      <c r="F133" s="30">
        <f t="shared" si="19"/>
        <v>7523</v>
      </c>
      <c r="G133" s="30">
        <f t="shared" si="20"/>
        <v>-9.5866000003297813E-2</v>
      </c>
      <c r="H133" s="30"/>
      <c r="I133" s="30"/>
      <c r="J133" s="30"/>
      <c r="K133" s="30">
        <f>G133</f>
        <v>-9.5866000003297813E-2</v>
      </c>
      <c r="L133" s="30"/>
      <c r="M133" s="30"/>
      <c r="N133" s="30"/>
      <c r="O133" s="30">
        <f t="shared" ca="1" si="21"/>
        <v>-0.10011900828534295</v>
      </c>
      <c r="P133" s="30"/>
      <c r="Q133" s="32">
        <f t="shared" si="22"/>
        <v>40020.9804</v>
      </c>
      <c r="S133" s="33">
        <v>1</v>
      </c>
      <c r="T133" s="30"/>
      <c r="U133" s="30"/>
      <c r="V133" s="30"/>
      <c r="W133" s="30"/>
      <c r="AB133">
        <v>35</v>
      </c>
      <c r="AD133" t="s">
        <v>67</v>
      </c>
      <c r="AF133" t="s">
        <v>34</v>
      </c>
    </row>
    <row r="134" spans="1:32" ht="12.95" customHeight="1" x14ac:dyDescent="0.2">
      <c r="A134" s="64" t="s">
        <v>492</v>
      </c>
      <c r="B134" s="64" t="s">
        <v>70</v>
      </c>
      <c r="C134" s="62">
        <v>55758.405100000004</v>
      </c>
      <c r="D134" s="62" t="s">
        <v>96</v>
      </c>
      <c r="E134" s="30">
        <f t="shared" si="18"/>
        <v>7782.9609112298767</v>
      </c>
      <c r="F134" s="30">
        <f t="shared" si="19"/>
        <v>7783</v>
      </c>
      <c r="G134" s="30">
        <f t="shared" si="20"/>
        <v>-0.10808599999290891</v>
      </c>
      <c r="H134" s="30"/>
      <c r="I134" s="30"/>
      <c r="J134" s="30"/>
      <c r="K134" s="30">
        <f>G134</f>
        <v>-0.10808599999290891</v>
      </c>
      <c r="L134" s="30"/>
      <c r="M134" s="30"/>
      <c r="N134" s="30"/>
      <c r="O134" s="30">
        <f t="shared" ca="1" si="21"/>
        <v>-0.11119419304505293</v>
      </c>
      <c r="P134" s="30"/>
      <c r="Q134" s="32">
        <f t="shared" si="22"/>
        <v>40739.905100000004</v>
      </c>
      <c r="S134" s="33">
        <v>1</v>
      </c>
      <c r="T134" s="30"/>
      <c r="U134" s="30"/>
      <c r="V134" s="30"/>
      <c r="W134" s="30"/>
      <c r="AB134">
        <v>8</v>
      </c>
      <c r="AD134" t="s">
        <v>32</v>
      </c>
      <c r="AF134" t="s">
        <v>34</v>
      </c>
    </row>
    <row r="135" spans="1:32" ht="12.95" customHeight="1" x14ac:dyDescent="0.2">
      <c r="A135" s="65" t="s">
        <v>499</v>
      </c>
      <c r="B135" s="66"/>
      <c r="C135" s="65">
        <v>56875.5164</v>
      </c>
      <c r="D135" s="65" t="s">
        <v>500</v>
      </c>
      <c r="E135" s="30">
        <f t="shared" si="18"/>
        <v>8186.9587167675299</v>
      </c>
      <c r="F135" s="30">
        <f t="shared" si="19"/>
        <v>8187</v>
      </c>
      <c r="G135" s="30">
        <f t="shared" si="20"/>
        <v>-0.11415400000259979</v>
      </c>
      <c r="H135" s="30"/>
      <c r="I135" s="30">
        <f>G135</f>
        <v>-0.11415400000259979</v>
      </c>
      <c r="J135" s="30"/>
      <c r="K135" s="30"/>
      <c r="L135" s="30"/>
      <c r="M135" s="30"/>
      <c r="N135" s="30"/>
      <c r="O135" s="30">
        <f t="shared" ca="1" si="21"/>
        <v>-0.12840332628706377</v>
      </c>
      <c r="P135" s="30"/>
      <c r="Q135" s="32">
        <f t="shared" si="22"/>
        <v>41857.0164</v>
      </c>
      <c r="S135" s="33">
        <v>1</v>
      </c>
      <c r="T135" s="30"/>
      <c r="U135" s="30"/>
      <c r="V135" s="30"/>
      <c r="W135" s="30"/>
    </row>
    <row r="136" spans="1:32" ht="12.95" customHeight="1" x14ac:dyDescent="0.2">
      <c r="A136" s="67" t="s">
        <v>503</v>
      </c>
      <c r="B136" s="68" t="s">
        <v>70</v>
      </c>
      <c r="C136" s="71">
        <v>59419.3897</v>
      </c>
      <c r="D136" s="71">
        <v>2.8999999999999998E-3</v>
      </c>
      <c r="E136" s="30">
        <f t="shared" ref="E136:E137" si="23">+(C136-C$7)/C$8</f>
        <v>9106.9379800386378</v>
      </c>
      <c r="F136" s="30">
        <f t="shared" ref="F136:F137" si="24">ROUND(2*E136,0)/2</f>
        <v>9107</v>
      </c>
      <c r="G136" s="30">
        <f t="shared" ref="G136:G137" si="25">+C136-(C$7+F136*C$8)</f>
        <v>-0.17149400000198511</v>
      </c>
      <c r="H136" s="30"/>
      <c r="J136" s="30"/>
      <c r="K136" s="30">
        <f>G136</f>
        <v>-0.17149400000198511</v>
      </c>
      <c r="L136" s="30"/>
      <c r="M136" s="30"/>
      <c r="N136" s="30"/>
      <c r="O136" s="30">
        <f t="shared" ref="O136:O137" ca="1" si="26">+C$11+C$12*F136</f>
        <v>-0.16759244159065281</v>
      </c>
      <c r="P136" s="30"/>
      <c r="Q136" s="32">
        <f t="shared" ref="Q136:Q137" si="27">+C136-15018.5</f>
        <v>44400.8897</v>
      </c>
      <c r="S136" s="33">
        <v>1</v>
      </c>
      <c r="T136" s="30"/>
      <c r="U136" s="30"/>
      <c r="V136" s="30"/>
      <c r="W136" s="30"/>
    </row>
    <row r="137" spans="1:32" ht="12.95" customHeight="1" x14ac:dyDescent="0.2">
      <c r="A137" s="67" t="s">
        <v>503</v>
      </c>
      <c r="B137" s="68" t="s">
        <v>70</v>
      </c>
      <c r="C137" s="71">
        <v>59466.398099999999</v>
      </c>
      <c r="D137" s="71">
        <v>8.0000000000000004E-4</v>
      </c>
      <c r="E137" s="30">
        <f t="shared" si="23"/>
        <v>9123.9383366206857</v>
      </c>
      <c r="F137" s="30">
        <f t="shared" si="24"/>
        <v>9124</v>
      </c>
      <c r="G137" s="30">
        <f t="shared" si="25"/>
        <v>-0.17050800000288291</v>
      </c>
      <c r="H137" s="30"/>
      <c r="J137" s="30"/>
      <c r="K137" s="30">
        <f>G137</f>
        <v>-0.17050800000288291</v>
      </c>
      <c r="L137" s="30"/>
      <c r="M137" s="30"/>
      <c r="N137" s="30"/>
      <c r="O137" s="30">
        <f t="shared" ca="1" si="26"/>
        <v>-0.16831658828648002</v>
      </c>
      <c r="P137" s="30"/>
      <c r="Q137" s="32">
        <f t="shared" si="27"/>
        <v>44447.898099999999</v>
      </c>
      <c r="S137" s="33">
        <v>1</v>
      </c>
      <c r="T137" s="30"/>
      <c r="U137" s="30"/>
      <c r="V137" s="30"/>
      <c r="W137" s="30"/>
    </row>
    <row r="138" spans="1:32" ht="12.95" customHeight="1" x14ac:dyDescent="0.2">
      <c r="A138" s="70" t="s">
        <v>504</v>
      </c>
      <c r="B138" s="69" t="s">
        <v>70</v>
      </c>
      <c r="C138" s="72">
        <v>59875.625399999997</v>
      </c>
      <c r="D138" s="71">
        <v>5.9999999999999995E-4</v>
      </c>
      <c r="E138" s="30">
        <f t="shared" ref="E138" si="28">+(C138-C$7)/C$8</f>
        <v>9271.9333762967672</v>
      </c>
      <c r="F138" s="30">
        <f t="shared" ref="F138" si="29">ROUND(2*E138,0)/2</f>
        <v>9272</v>
      </c>
      <c r="G138" s="30">
        <f t="shared" ref="G138" si="30">+C138-(C$7+F138*C$8)</f>
        <v>-0.18422400000417838</v>
      </c>
      <c r="H138" s="30"/>
      <c r="J138" s="30"/>
      <c r="K138" s="30">
        <f>G138</f>
        <v>-0.18422400000417838</v>
      </c>
      <c r="L138" s="30"/>
      <c r="M138" s="30"/>
      <c r="N138" s="30"/>
      <c r="O138" s="30">
        <f t="shared" ref="O138" ca="1" si="31">+C$11+C$12*F138</f>
        <v>-0.17462092422662259</v>
      </c>
      <c r="P138" s="30"/>
      <c r="Q138" s="32">
        <f t="shared" ref="Q138" si="32">+C138-15018.5</f>
        <v>44857.125399999997</v>
      </c>
      <c r="S138" s="33">
        <v>1</v>
      </c>
      <c r="T138" s="30"/>
      <c r="U138" s="30"/>
      <c r="V138" s="30"/>
      <c r="W138" s="30"/>
    </row>
    <row r="139" spans="1:32" ht="12.95" customHeight="1" x14ac:dyDescent="0.2">
      <c r="A139" s="30"/>
      <c r="B139" s="30"/>
      <c r="C139" s="31"/>
      <c r="D139" s="31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32" ht="12.95" customHeight="1" x14ac:dyDescent="0.2">
      <c r="A140" s="30"/>
      <c r="B140" s="30"/>
      <c r="C140" s="31"/>
      <c r="D140" s="31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32" ht="12.95" customHeight="1" x14ac:dyDescent="0.2">
      <c r="A141" s="30"/>
      <c r="B141" s="30"/>
      <c r="C141" s="31"/>
      <c r="D141" s="31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32" ht="12.95" customHeight="1" x14ac:dyDescent="0.2">
      <c r="A142" s="30"/>
      <c r="B142" s="30"/>
      <c r="C142" s="31"/>
      <c r="D142" s="31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1:32" ht="12.95" customHeight="1" x14ac:dyDescent="0.2">
      <c r="A143" s="30"/>
      <c r="B143" s="30"/>
      <c r="C143" s="31"/>
      <c r="D143" s="31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32" ht="12.95" customHeight="1" x14ac:dyDescent="0.2">
      <c r="A144" s="30"/>
      <c r="B144" s="30"/>
      <c r="C144" s="31"/>
      <c r="D144" s="31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3" ht="12.95" customHeight="1" x14ac:dyDescent="0.2">
      <c r="A145" s="30"/>
      <c r="B145" s="30"/>
      <c r="C145" s="31"/>
      <c r="D145" s="31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3" ht="12.95" customHeight="1" x14ac:dyDescent="0.2">
      <c r="A146" s="30"/>
      <c r="B146" s="30"/>
      <c r="C146" s="31"/>
      <c r="D146" s="31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3" ht="12.95" customHeight="1" x14ac:dyDescent="0.2">
      <c r="A147" s="30"/>
      <c r="B147" s="30"/>
      <c r="C147" s="31"/>
      <c r="D147" s="31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3" ht="12.95" customHeight="1" x14ac:dyDescent="0.2">
      <c r="A148" s="30"/>
      <c r="B148" s="30"/>
      <c r="C148" s="31"/>
      <c r="D148" s="31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1:23" ht="12.95" customHeight="1" x14ac:dyDescent="0.2">
      <c r="A149" s="30"/>
      <c r="B149" s="30"/>
      <c r="C149" s="31"/>
      <c r="D149" s="31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3" ht="12.95" customHeight="1" x14ac:dyDescent="0.2">
      <c r="A150" s="30"/>
      <c r="B150" s="30"/>
      <c r="C150" s="31"/>
      <c r="D150" s="31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ht="12.95" customHeight="1" x14ac:dyDescent="0.2">
      <c r="A151" s="30"/>
      <c r="B151" s="30"/>
      <c r="C151" s="31"/>
      <c r="D151" s="31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3" ht="12.95" customHeight="1" x14ac:dyDescent="0.2">
      <c r="A152" s="30"/>
      <c r="B152" s="30"/>
      <c r="C152" s="31"/>
      <c r="D152" s="31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1:23" ht="12.95" customHeight="1" x14ac:dyDescent="0.2">
      <c r="A153" s="30"/>
      <c r="B153" s="30"/>
      <c r="C153" s="31"/>
      <c r="D153" s="31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1:23" ht="12.95" customHeight="1" x14ac:dyDescent="0.2">
      <c r="A154" s="30"/>
      <c r="B154" s="30"/>
      <c r="C154" s="31"/>
      <c r="D154" s="31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1:23" ht="12.95" customHeight="1" x14ac:dyDescent="0.2">
      <c r="A155" s="30"/>
      <c r="B155" s="30"/>
      <c r="C155" s="31"/>
      <c r="D155" s="31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 ht="12.95" customHeight="1" x14ac:dyDescent="0.2">
      <c r="A156" s="30"/>
      <c r="B156" s="30"/>
      <c r="C156" s="31"/>
      <c r="D156" s="31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1:23" ht="12.95" customHeight="1" x14ac:dyDescent="0.2">
      <c r="A157" s="30"/>
      <c r="B157" s="30"/>
      <c r="C157" s="31"/>
      <c r="D157" s="31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1:23" ht="12.95" customHeight="1" x14ac:dyDescent="0.2">
      <c r="A158" s="30"/>
      <c r="B158" s="30"/>
      <c r="C158" s="31"/>
      <c r="D158" s="31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1:23" ht="12.95" customHeight="1" x14ac:dyDescent="0.2">
      <c r="A159" s="30"/>
      <c r="B159" s="30"/>
      <c r="C159" s="31"/>
      <c r="D159" s="31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1:23" ht="12.95" customHeight="1" x14ac:dyDescent="0.2">
      <c r="A160" s="30"/>
      <c r="B160" s="30"/>
      <c r="C160" s="31"/>
      <c r="D160" s="31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3" ht="12.95" customHeight="1" x14ac:dyDescent="0.2">
      <c r="A161" s="30"/>
      <c r="B161" s="30"/>
      <c r="C161" s="31"/>
      <c r="D161" s="31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1:23" ht="12.95" customHeight="1" x14ac:dyDescent="0.2">
      <c r="A162" s="30"/>
      <c r="B162" s="30"/>
      <c r="C162" s="31"/>
      <c r="D162" s="31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1:23" ht="12.95" customHeight="1" x14ac:dyDescent="0.2">
      <c r="A163" s="30"/>
      <c r="B163" s="30"/>
      <c r="C163" s="31"/>
      <c r="D163" s="31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1:23" ht="12.95" customHeight="1" x14ac:dyDescent="0.2">
      <c r="A164" s="30"/>
      <c r="B164" s="30"/>
      <c r="C164" s="31"/>
      <c r="D164" s="31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1:23" ht="12.95" customHeight="1" x14ac:dyDescent="0.2">
      <c r="A165" s="30"/>
      <c r="B165" s="30"/>
      <c r="C165" s="31"/>
      <c r="D165" s="31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3" ht="12.95" customHeight="1" x14ac:dyDescent="0.2">
      <c r="A166" s="30"/>
      <c r="B166" s="30"/>
      <c r="C166" s="31"/>
      <c r="D166" s="31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 ht="12.95" customHeight="1" x14ac:dyDescent="0.2">
      <c r="A167" s="30"/>
      <c r="B167" s="30"/>
      <c r="C167" s="31"/>
      <c r="D167" s="31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1:23" ht="12.95" customHeight="1" x14ac:dyDescent="0.2">
      <c r="A168" s="30"/>
      <c r="B168" s="30"/>
      <c r="C168" s="31"/>
      <c r="D168" s="31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3" ht="12.95" customHeight="1" x14ac:dyDescent="0.2">
      <c r="A169" s="30"/>
      <c r="B169" s="30"/>
      <c r="C169" s="31"/>
      <c r="D169" s="31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1:23" ht="12.95" customHeight="1" x14ac:dyDescent="0.2">
      <c r="A170" s="30"/>
      <c r="B170" s="30"/>
      <c r="C170" s="31"/>
      <c r="D170" s="31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1:23" ht="12.95" customHeight="1" x14ac:dyDescent="0.2">
      <c r="A171" s="30"/>
      <c r="B171" s="30"/>
      <c r="C171" s="31"/>
      <c r="D171" s="31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3" ht="12.95" customHeight="1" x14ac:dyDescent="0.2">
      <c r="A172" s="30"/>
      <c r="B172" s="30"/>
      <c r="C172" s="31"/>
      <c r="D172" s="31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1:23" ht="12.95" customHeight="1" x14ac:dyDescent="0.2">
      <c r="A173" s="30"/>
      <c r="B173" s="30"/>
      <c r="C173" s="31"/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3" ht="12.95" customHeight="1" x14ac:dyDescent="0.2">
      <c r="A174" s="30"/>
      <c r="B174" s="30"/>
      <c r="C174" s="31"/>
      <c r="D174" s="31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1:23" ht="12.95" customHeight="1" x14ac:dyDescent="0.2">
      <c r="A175" s="30"/>
      <c r="B175" s="30"/>
      <c r="C175" s="31"/>
      <c r="D175" s="31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1:23" ht="12.95" customHeight="1" x14ac:dyDescent="0.2">
      <c r="A176" s="30"/>
      <c r="B176" s="30"/>
      <c r="C176" s="31"/>
      <c r="D176" s="31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1:23" ht="12.95" customHeight="1" x14ac:dyDescent="0.2">
      <c r="A177" s="30"/>
      <c r="B177" s="30"/>
      <c r="C177" s="31"/>
      <c r="D177" s="31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3" ht="12.95" customHeight="1" x14ac:dyDescent="0.2">
      <c r="A178" s="30"/>
      <c r="B178" s="30"/>
      <c r="C178" s="31"/>
      <c r="D178" s="31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3" ht="12.95" customHeight="1" x14ac:dyDescent="0.2">
      <c r="A179" s="30"/>
      <c r="B179" s="30"/>
      <c r="C179" s="31"/>
      <c r="D179" s="31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3" ht="12.95" customHeight="1" x14ac:dyDescent="0.2">
      <c r="A180" s="30"/>
      <c r="B180" s="30"/>
      <c r="C180" s="31"/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3" ht="12.95" customHeight="1" x14ac:dyDescent="0.2">
      <c r="A181" s="30"/>
      <c r="B181" s="30"/>
      <c r="C181" s="31"/>
      <c r="D181" s="31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3" ht="12.95" customHeight="1" x14ac:dyDescent="0.2">
      <c r="A182" s="30"/>
      <c r="B182" s="30"/>
      <c r="C182" s="31"/>
      <c r="D182" s="31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3" ht="12.95" customHeight="1" x14ac:dyDescent="0.2">
      <c r="A183" s="30"/>
      <c r="B183" s="30"/>
      <c r="C183" s="31"/>
      <c r="D183" s="31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3" ht="12.95" customHeight="1" x14ac:dyDescent="0.2">
      <c r="A184" s="30"/>
      <c r="B184" s="30"/>
      <c r="C184" s="31"/>
      <c r="D184" s="31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3" ht="12.95" customHeight="1" x14ac:dyDescent="0.2">
      <c r="A185" s="30"/>
      <c r="B185" s="30"/>
      <c r="C185" s="31"/>
      <c r="D185" s="31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3" ht="12.95" customHeight="1" x14ac:dyDescent="0.2">
      <c r="A186" s="30"/>
      <c r="B186" s="30"/>
      <c r="C186" s="31"/>
      <c r="D186" s="31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3" ht="12.95" customHeight="1" x14ac:dyDescent="0.2">
      <c r="A187" s="30"/>
      <c r="B187" s="30"/>
      <c r="C187" s="31"/>
      <c r="D187" s="31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3" ht="12.95" customHeight="1" x14ac:dyDescent="0.2">
      <c r="A188" s="30"/>
      <c r="B188" s="30"/>
      <c r="C188" s="31"/>
      <c r="D188" s="31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3" ht="12.95" customHeight="1" x14ac:dyDescent="0.2">
      <c r="A189" s="30"/>
      <c r="B189" s="30"/>
      <c r="C189" s="31"/>
      <c r="D189" s="31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3" ht="12.95" customHeight="1" x14ac:dyDescent="0.2">
      <c r="A190" s="30"/>
      <c r="B190" s="30"/>
      <c r="C190" s="31"/>
      <c r="D190" s="31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3" ht="12.95" customHeight="1" x14ac:dyDescent="0.2">
      <c r="A191" s="30"/>
      <c r="B191" s="30"/>
      <c r="C191" s="31"/>
      <c r="D191" s="31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1:23" ht="12.95" customHeight="1" x14ac:dyDescent="0.2">
      <c r="A192" s="30"/>
      <c r="B192" s="30"/>
      <c r="C192" s="31"/>
      <c r="D192" s="31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3" ht="12.95" customHeight="1" x14ac:dyDescent="0.2">
      <c r="A193" s="30"/>
      <c r="B193" s="30"/>
      <c r="C193" s="31"/>
      <c r="D193" s="31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1:23" ht="12.95" customHeight="1" x14ac:dyDescent="0.2">
      <c r="A194" s="30"/>
      <c r="B194" s="30"/>
      <c r="C194" s="31"/>
      <c r="D194" s="31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1:23" ht="12.95" customHeight="1" x14ac:dyDescent="0.2">
      <c r="A195" s="30"/>
      <c r="B195" s="30"/>
      <c r="C195" s="31"/>
      <c r="D195" s="31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3" ht="12.95" customHeight="1" x14ac:dyDescent="0.2">
      <c r="A196" s="30"/>
      <c r="B196" s="30"/>
      <c r="C196" s="31"/>
      <c r="D196" s="31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3" ht="12.95" customHeight="1" x14ac:dyDescent="0.2">
      <c r="A197" s="30"/>
      <c r="B197" s="30"/>
      <c r="C197" s="31"/>
      <c r="D197" s="31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3" ht="12.95" customHeight="1" x14ac:dyDescent="0.2">
      <c r="A198" s="30"/>
      <c r="B198" s="30"/>
      <c r="C198" s="31"/>
      <c r="D198" s="31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3" ht="12.95" customHeight="1" x14ac:dyDescent="0.2">
      <c r="A199" s="30"/>
      <c r="B199" s="30"/>
      <c r="C199" s="31"/>
      <c r="D199" s="31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3" ht="12.95" customHeight="1" x14ac:dyDescent="0.2">
      <c r="A200" s="30"/>
      <c r="B200" s="30"/>
      <c r="C200" s="31"/>
      <c r="D200" s="31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1:23" ht="12.95" customHeight="1" x14ac:dyDescent="0.2">
      <c r="A201" s="30"/>
      <c r="B201" s="30"/>
      <c r="C201" s="31"/>
      <c r="D201" s="31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3" ht="12.95" customHeight="1" x14ac:dyDescent="0.2">
      <c r="A202" s="30"/>
      <c r="B202" s="30"/>
      <c r="C202" s="31"/>
      <c r="D202" s="31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3" ht="12.95" customHeight="1" x14ac:dyDescent="0.2">
      <c r="A203" s="30"/>
      <c r="B203" s="30"/>
      <c r="C203" s="31"/>
      <c r="D203" s="31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ht="12.95" customHeight="1" x14ac:dyDescent="0.2">
      <c r="A204" s="30"/>
      <c r="B204" s="30"/>
      <c r="C204" s="31"/>
      <c r="D204" s="31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3" ht="12.95" customHeight="1" x14ac:dyDescent="0.2">
      <c r="A205" s="30"/>
      <c r="B205" s="30"/>
      <c r="C205" s="31"/>
      <c r="D205" s="31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1:23" ht="12.95" customHeight="1" x14ac:dyDescent="0.2">
      <c r="A206" s="30"/>
      <c r="B206" s="30"/>
      <c r="C206" s="31"/>
      <c r="D206" s="31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1:23" ht="12.95" customHeight="1" x14ac:dyDescent="0.2">
      <c r="A207" s="30"/>
      <c r="B207" s="30"/>
      <c r="C207" s="31"/>
      <c r="D207" s="31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1:23" ht="12.95" customHeight="1" x14ac:dyDescent="0.2">
      <c r="A208" s="30"/>
      <c r="B208" s="30"/>
      <c r="C208" s="31"/>
      <c r="D208" s="31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1:23" ht="12.95" customHeight="1" x14ac:dyDescent="0.2">
      <c r="A209" s="30"/>
      <c r="B209" s="30"/>
      <c r="C209" s="31"/>
      <c r="D209" s="31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1:23" ht="12.95" customHeight="1" x14ac:dyDescent="0.2">
      <c r="A210" s="30"/>
      <c r="B210" s="30"/>
      <c r="C210" s="31"/>
      <c r="D210" s="31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3" ht="12.95" customHeight="1" x14ac:dyDescent="0.2">
      <c r="A211" s="30"/>
      <c r="B211" s="30"/>
      <c r="C211" s="31"/>
      <c r="D211" s="31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1:23" ht="12.95" customHeight="1" x14ac:dyDescent="0.2">
      <c r="A212" s="30"/>
      <c r="B212" s="30"/>
      <c r="C212" s="31"/>
      <c r="D212" s="31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1:23" ht="12.95" customHeight="1" x14ac:dyDescent="0.2">
      <c r="A213" s="30"/>
      <c r="B213" s="30"/>
      <c r="C213" s="31"/>
      <c r="D213" s="31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1:23" ht="12.95" customHeight="1" x14ac:dyDescent="0.2">
      <c r="A214" s="30"/>
      <c r="B214" s="30"/>
      <c r="C214" s="31"/>
      <c r="D214" s="31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1:23" ht="12.95" customHeight="1" x14ac:dyDescent="0.2">
      <c r="A215" s="30"/>
      <c r="B215" s="30"/>
      <c r="C215" s="31"/>
      <c r="D215" s="31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1:23" ht="12.95" customHeight="1" x14ac:dyDescent="0.2">
      <c r="A216" s="30"/>
      <c r="B216" s="30"/>
      <c r="C216" s="31"/>
      <c r="D216" s="31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1:23" ht="12.95" customHeight="1" x14ac:dyDescent="0.2">
      <c r="A217" s="30"/>
      <c r="B217" s="30"/>
      <c r="C217" s="31"/>
      <c r="D217" s="31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1:23" ht="12.95" customHeight="1" x14ac:dyDescent="0.2">
      <c r="A218" s="30"/>
      <c r="B218" s="30"/>
      <c r="C218" s="31"/>
      <c r="D218" s="31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1:23" ht="12.95" customHeight="1" x14ac:dyDescent="0.2">
      <c r="A219" s="30"/>
      <c r="B219" s="30"/>
      <c r="C219" s="31"/>
      <c r="D219" s="31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</row>
    <row r="220" spans="1:23" ht="12.95" customHeight="1" x14ac:dyDescent="0.2">
      <c r="A220" s="30"/>
      <c r="B220" s="30"/>
      <c r="C220" s="31"/>
      <c r="D220" s="31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</row>
    <row r="221" spans="1:23" ht="12.95" customHeight="1" x14ac:dyDescent="0.2">
      <c r="A221" s="30"/>
      <c r="B221" s="30"/>
      <c r="C221" s="31"/>
      <c r="D221" s="31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1:23" ht="12.95" customHeight="1" x14ac:dyDescent="0.2">
      <c r="A222" s="30"/>
      <c r="B222" s="30"/>
      <c r="C222" s="31"/>
      <c r="D222" s="31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3" ht="12.95" customHeight="1" x14ac:dyDescent="0.2">
      <c r="A223" s="30"/>
      <c r="B223" s="30"/>
      <c r="C223" s="31"/>
      <c r="D223" s="31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1:23" ht="12.95" customHeight="1" x14ac:dyDescent="0.2">
      <c r="A224" s="30"/>
      <c r="B224" s="30"/>
      <c r="C224" s="31"/>
      <c r="D224" s="31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</row>
    <row r="225" spans="1:23" ht="12.95" customHeight="1" x14ac:dyDescent="0.2">
      <c r="A225" s="30"/>
      <c r="B225" s="30"/>
      <c r="C225" s="31"/>
      <c r="D225" s="31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1:23" ht="12.95" customHeight="1" x14ac:dyDescent="0.2">
      <c r="A226" s="30"/>
      <c r="B226" s="30"/>
      <c r="C226" s="31"/>
      <c r="D226" s="31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3" ht="12.95" customHeight="1" x14ac:dyDescent="0.2">
      <c r="A227" s="30"/>
      <c r="B227" s="30"/>
      <c r="C227" s="31"/>
      <c r="D227" s="31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</row>
    <row r="228" spans="1:23" ht="12.95" customHeight="1" x14ac:dyDescent="0.2">
      <c r="A228" s="30"/>
      <c r="B228" s="30"/>
      <c r="C228" s="31"/>
      <c r="D228" s="31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1:23" ht="12.95" customHeight="1" x14ac:dyDescent="0.2">
      <c r="A229" s="30"/>
      <c r="B229" s="30"/>
      <c r="C229" s="31"/>
      <c r="D229" s="31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1:23" ht="12.95" customHeight="1" x14ac:dyDescent="0.2">
      <c r="A230" s="30"/>
      <c r="B230" s="30"/>
      <c r="C230" s="31"/>
      <c r="D230" s="31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1:23" ht="12.95" customHeight="1" x14ac:dyDescent="0.2">
      <c r="A231" s="30"/>
      <c r="B231" s="30"/>
      <c r="C231" s="31"/>
      <c r="D231" s="31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3" ht="12.95" customHeight="1" x14ac:dyDescent="0.2">
      <c r="A232" s="30"/>
      <c r="B232" s="30"/>
      <c r="C232" s="31"/>
      <c r="D232" s="31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</row>
    <row r="233" spans="1:23" ht="12.95" customHeight="1" x14ac:dyDescent="0.2">
      <c r="A233" s="30"/>
      <c r="B233" s="30"/>
      <c r="C233" s="31"/>
      <c r="D233" s="31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1:23" ht="12.95" customHeight="1" x14ac:dyDescent="0.2">
      <c r="A234" s="30"/>
      <c r="B234" s="30"/>
      <c r="C234" s="31"/>
      <c r="D234" s="31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3" ht="12.95" customHeight="1" x14ac:dyDescent="0.2">
      <c r="A235" s="30"/>
      <c r="B235" s="30"/>
      <c r="C235" s="31"/>
      <c r="D235" s="31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1:23" ht="12.95" customHeight="1" x14ac:dyDescent="0.2">
      <c r="A236" s="30"/>
      <c r="B236" s="30"/>
      <c r="C236" s="31"/>
      <c r="D236" s="31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1:23" ht="12.95" customHeight="1" x14ac:dyDescent="0.2">
      <c r="A237" s="30"/>
      <c r="B237" s="30"/>
      <c r="C237" s="31"/>
      <c r="D237" s="31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</row>
    <row r="238" spans="1:23" ht="12.95" customHeight="1" x14ac:dyDescent="0.2">
      <c r="A238" s="30"/>
      <c r="B238" s="30"/>
      <c r="C238" s="31"/>
      <c r="D238" s="31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1:23" ht="12.95" customHeight="1" x14ac:dyDescent="0.2">
      <c r="A239" s="30"/>
      <c r="B239" s="30"/>
      <c r="C239" s="31"/>
      <c r="D239" s="31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1:23" ht="12.95" customHeight="1" x14ac:dyDescent="0.2">
      <c r="A240" s="30"/>
      <c r="B240" s="30"/>
      <c r="C240" s="31"/>
      <c r="D240" s="31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 ht="12.95" customHeight="1" x14ac:dyDescent="0.2">
      <c r="A241" s="30"/>
      <c r="B241" s="30"/>
      <c r="C241" s="31"/>
      <c r="D241" s="31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1:23" ht="12.95" customHeight="1" x14ac:dyDescent="0.2">
      <c r="A242" s="30"/>
      <c r="B242" s="30"/>
      <c r="C242" s="31"/>
      <c r="D242" s="31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3" ht="12.95" customHeight="1" x14ac:dyDescent="0.2">
      <c r="A243" s="30"/>
      <c r="B243" s="30"/>
      <c r="C243" s="31"/>
      <c r="D243" s="31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1:23" ht="12.95" customHeight="1" x14ac:dyDescent="0.2">
      <c r="A244" s="30"/>
      <c r="B244" s="30"/>
      <c r="C244" s="31"/>
      <c r="D244" s="31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</row>
    <row r="245" spans="1:23" ht="12.95" customHeight="1" x14ac:dyDescent="0.2">
      <c r="A245" s="30"/>
      <c r="B245" s="30"/>
      <c r="C245" s="31"/>
      <c r="D245" s="31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1:23" ht="12.95" customHeight="1" x14ac:dyDescent="0.2">
      <c r="A246" s="30"/>
      <c r="B246" s="30"/>
      <c r="C246" s="31"/>
      <c r="D246" s="31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1:23" ht="12.95" customHeight="1" x14ac:dyDescent="0.2">
      <c r="A247" s="30"/>
      <c r="B247" s="30"/>
      <c r="C247" s="31"/>
      <c r="D247" s="31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</row>
    <row r="248" spans="1:23" ht="12.95" customHeight="1" x14ac:dyDescent="0.2">
      <c r="A248" s="30"/>
      <c r="B248" s="30"/>
      <c r="C248" s="31"/>
      <c r="D248" s="31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3" ht="12.95" customHeight="1" x14ac:dyDescent="0.2">
      <c r="A249" s="30"/>
      <c r="B249" s="30"/>
      <c r="C249" s="31"/>
      <c r="D249" s="31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3" ht="12.95" customHeight="1" x14ac:dyDescent="0.2">
      <c r="A250" s="30"/>
      <c r="B250" s="30"/>
      <c r="C250" s="31"/>
      <c r="D250" s="31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</row>
    <row r="251" spans="1:23" ht="12.95" customHeight="1" x14ac:dyDescent="0.2">
      <c r="A251" s="30"/>
      <c r="B251" s="30"/>
      <c r="C251" s="31"/>
      <c r="D251" s="31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1:23" ht="12.95" customHeight="1" x14ac:dyDescent="0.2">
      <c r="A252" s="30"/>
      <c r="B252" s="30"/>
      <c r="C252" s="31"/>
      <c r="D252" s="31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3" ht="12.95" customHeight="1" x14ac:dyDescent="0.2">
      <c r="A253" s="30"/>
      <c r="B253" s="30"/>
      <c r="C253" s="31"/>
      <c r="D253" s="31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3" ht="12.95" customHeight="1" x14ac:dyDescent="0.2">
      <c r="A254" s="30"/>
      <c r="B254" s="30"/>
      <c r="C254" s="31"/>
      <c r="D254" s="31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3" ht="12.95" customHeight="1" x14ac:dyDescent="0.2">
      <c r="A255" s="30"/>
      <c r="B255" s="30"/>
      <c r="C255" s="31"/>
      <c r="D255" s="31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3" ht="12.95" customHeight="1" x14ac:dyDescent="0.2">
      <c r="A256" s="30"/>
      <c r="B256" s="30"/>
      <c r="C256" s="31"/>
      <c r="D256" s="31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1:23" x14ac:dyDescent="0.2">
      <c r="A257" s="30"/>
      <c r="B257" s="30"/>
      <c r="C257" s="31"/>
      <c r="D257" s="31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3" x14ac:dyDescent="0.2">
      <c r="A258" s="30"/>
      <c r="B258" s="30"/>
      <c r="C258" s="31"/>
      <c r="D258" s="31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3" x14ac:dyDescent="0.2">
      <c r="A259" s="30"/>
      <c r="B259" s="30"/>
      <c r="C259" s="31"/>
      <c r="D259" s="31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3" x14ac:dyDescent="0.2">
      <c r="A260" s="30"/>
      <c r="B260" s="30"/>
      <c r="C260" s="31"/>
      <c r="D260" s="31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1:23" x14ac:dyDescent="0.2">
      <c r="A261" s="30"/>
      <c r="B261" s="30"/>
      <c r="C261" s="31"/>
      <c r="D261" s="31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3" x14ac:dyDescent="0.2">
      <c r="A262" s="30"/>
      <c r="B262" s="30"/>
      <c r="C262" s="31"/>
      <c r="D262" s="31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3" x14ac:dyDescent="0.2">
      <c r="A263" s="30"/>
      <c r="B263" s="30"/>
      <c r="C263" s="31"/>
      <c r="D263" s="31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3" x14ac:dyDescent="0.2">
      <c r="A264" s="30"/>
      <c r="B264" s="30"/>
      <c r="C264" s="31"/>
      <c r="D264" s="31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3" x14ac:dyDescent="0.2">
      <c r="A265" s="30"/>
      <c r="B265" s="30"/>
      <c r="C265" s="31"/>
      <c r="D265" s="31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3" x14ac:dyDescent="0.2">
      <c r="A266" s="30"/>
      <c r="B266" s="30"/>
      <c r="C266" s="31"/>
      <c r="D266" s="31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3" x14ac:dyDescent="0.2">
      <c r="A267" s="30"/>
      <c r="B267" s="30"/>
      <c r="C267" s="31"/>
      <c r="D267" s="31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1:23" x14ac:dyDescent="0.2">
      <c r="A268" s="30"/>
      <c r="B268" s="30"/>
      <c r="C268" s="31"/>
      <c r="D268" s="31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3" x14ac:dyDescent="0.2">
      <c r="A269" s="30"/>
      <c r="B269" s="30"/>
      <c r="C269" s="31"/>
      <c r="D269" s="31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3" x14ac:dyDescent="0.2">
      <c r="A270" s="30"/>
      <c r="B270" s="30"/>
      <c r="C270" s="31"/>
      <c r="D270" s="31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3" x14ac:dyDescent="0.2">
      <c r="A271" s="30"/>
      <c r="B271" s="30"/>
      <c r="C271" s="31"/>
      <c r="D271" s="31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3" x14ac:dyDescent="0.2">
      <c r="A272" s="30"/>
      <c r="B272" s="30"/>
      <c r="C272" s="31"/>
      <c r="D272" s="31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3" x14ac:dyDescent="0.2">
      <c r="A273" s="30"/>
      <c r="B273" s="30"/>
      <c r="C273" s="31"/>
      <c r="D273" s="31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3" x14ac:dyDescent="0.2">
      <c r="A274" s="30"/>
      <c r="B274" s="30"/>
      <c r="C274" s="31"/>
      <c r="D274" s="31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3" x14ac:dyDescent="0.2">
      <c r="A275" s="30"/>
      <c r="B275" s="30"/>
      <c r="C275" s="31"/>
      <c r="D275" s="31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3" x14ac:dyDescent="0.2">
      <c r="A276" s="30"/>
      <c r="B276" s="30"/>
      <c r="C276" s="31"/>
      <c r="D276" s="31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3" x14ac:dyDescent="0.2">
      <c r="A277" s="30"/>
      <c r="B277" s="30"/>
      <c r="C277" s="31"/>
      <c r="D277" s="31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3" x14ac:dyDescent="0.2">
      <c r="A278" s="30"/>
      <c r="B278" s="30"/>
      <c r="C278" s="31"/>
      <c r="D278" s="31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3" x14ac:dyDescent="0.2">
      <c r="A279" s="30"/>
      <c r="B279" s="30"/>
      <c r="C279" s="31"/>
      <c r="D279" s="31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1:23" x14ac:dyDescent="0.2">
      <c r="A280" s="30"/>
      <c r="B280" s="30"/>
      <c r="C280" s="31"/>
      <c r="D280" s="31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3" x14ac:dyDescent="0.2">
      <c r="A281" s="30"/>
      <c r="B281" s="30"/>
      <c r="C281" s="31"/>
      <c r="D281" s="31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3" x14ac:dyDescent="0.2">
      <c r="A282" s="30"/>
      <c r="B282" s="30"/>
      <c r="C282" s="31"/>
      <c r="D282" s="31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3" x14ac:dyDescent="0.2">
      <c r="A283" s="30"/>
      <c r="B283" s="30"/>
      <c r="C283" s="31"/>
      <c r="D283" s="31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3" x14ac:dyDescent="0.2">
      <c r="A284" s="30"/>
      <c r="B284" s="30"/>
      <c r="C284" s="31"/>
      <c r="D284" s="31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3" x14ac:dyDescent="0.2">
      <c r="A285" s="30"/>
      <c r="B285" s="30"/>
      <c r="C285" s="31"/>
      <c r="D285" s="31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3" x14ac:dyDescent="0.2">
      <c r="A286" s="30"/>
      <c r="B286" s="30"/>
      <c r="C286" s="31"/>
      <c r="D286" s="31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3" x14ac:dyDescent="0.2">
      <c r="A287" s="30"/>
      <c r="B287" s="30"/>
      <c r="C287" s="31"/>
      <c r="D287" s="31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3" x14ac:dyDescent="0.2">
      <c r="A288" s="30"/>
      <c r="B288" s="30"/>
      <c r="C288" s="31"/>
      <c r="D288" s="31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3" x14ac:dyDescent="0.2">
      <c r="A289" s="30"/>
      <c r="B289" s="30"/>
      <c r="C289" s="31"/>
      <c r="D289" s="31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3" x14ac:dyDescent="0.2">
      <c r="A290" s="30"/>
      <c r="B290" s="30"/>
      <c r="C290" s="31"/>
      <c r="D290" s="31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3" x14ac:dyDescent="0.2">
      <c r="A291" s="30"/>
      <c r="B291" s="30"/>
      <c r="C291" s="31"/>
      <c r="D291" s="31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3" x14ac:dyDescent="0.2">
      <c r="A292" s="30"/>
      <c r="B292" s="30"/>
      <c r="C292" s="31"/>
      <c r="D292" s="31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3" x14ac:dyDescent="0.2">
      <c r="A293" s="30"/>
      <c r="B293" s="30"/>
      <c r="C293" s="31"/>
      <c r="D293" s="31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x14ac:dyDescent="0.2">
      <c r="A294" s="30"/>
      <c r="B294" s="30"/>
      <c r="C294" s="31"/>
      <c r="D294" s="31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 x14ac:dyDescent="0.2">
      <c r="A295" s="30"/>
      <c r="B295" s="30"/>
      <c r="C295" s="31"/>
      <c r="D295" s="31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x14ac:dyDescent="0.2">
      <c r="A296" s="30"/>
      <c r="B296" s="30"/>
      <c r="C296" s="31"/>
      <c r="D296" s="31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 x14ac:dyDescent="0.2">
      <c r="A297" s="30"/>
      <c r="B297" s="30"/>
      <c r="C297" s="31"/>
      <c r="D297" s="31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 x14ac:dyDescent="0.2">
      <c r="A298" s="30"/>
      <c r="B298" s="30"/>
      <c r="C298" s="31"/>
      <c r="D298" s="31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 x14ac:dyDescent="0.2">
      <c r="A299" s="30"/>
      <c r="B299" s="30"/>
      <c r="C299" s="31"/>
      <c r="D299" s="31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3" x14ac:dyDescent="0.2">
      <c r="A300" s="30"/>
      <c r="B300" s="30"/>
      <c r="C300" s="31"/>
      <c r="D300" s="31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3" x14ac:dyDescent="0.2">
      <c r="A301" s="30"/>
      <c r="B301" s="30"/>
      <c r="C301" s="31"/>
      <c r="D301" s="31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x14ac:dyDescent="0.2">
      <c r="A302" s="30"/>
      <c r="B302" s="30"/>
      <c r="C302" s="31"/>
      <c r="D302" s="31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3" x14ac:dyDescent="0.2">
      <c r="A303" s="30"/>
      <c r="B303" s="30"/>
      <c r="C303" s="31"/>
      <c r="D303" s="31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 x14ac:dyDescent="0.2">
      <c r="A304" s="30"/>
      <c r="B304" s="30"/>
      <c r="C304" s="31"/>
      <c r="D304" s="31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3" x14ac:dyDescent="0.2">
      <c r="A305" s="30"/>
      <c r="B305" s="30"/>
      <c r="C305" s="31"/>
      <c r="D305" s="31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3" x14ac:dyDescent="0.2">
      <c r="A306" s="30"/>
      <c r="B306" s="30"/>
      <c r="C306" s="31"/>
      <c r="D306" s="31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3" x14ac:dyDescent="0.2">
      <c r="A307" s="30"/>
      <c r="B307" s="30"/>
      <c r="C307" s="31"/>
      <c r="D307" s="31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3" x14ac:dyDescent="0.2">
      <c r="A308" s="30"/>
      <c r="B308" s="30"/>
      <c r="C308" s="31"/>
      <c r="D308" s="31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3" x14ac:dyDescent="0.2">
      <c r="A309" s="30"/>
      <c r="B309" s="30"/>
      <c r="C309" s="31"/>
      <c r="D309" s="31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</row>
    <row r="310" spans="1:23" x14ac:dyDescent="0.2">
      <c r="A310" s="30"/>
      <c r="B310" s="30"/>
      <c r="C310" s="31"/>
      <c r="D310" s="31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3" x14ac:dyDescent="0.2">
      <c r="A311" s="30"/>
      <c r="B311" s="30"/>
      <c r="C311" s="31"/>
      <c r="D311" s="31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1:23" x14ac:dyDescent="0.2">
      <c r="A312" s="30"/>
      <c r="B312" s="30"/>
      <c r="C312" s="31"/>
      <c r="D312" s="31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1:23" x14ac:dyDescent="0.2">
      <c r="A313" s="30"/>
      <c r="B313" s="30"/>
      <c r="C313" s="31"/>
      <c r="D313" s="31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3" x14ac:dyDescent="0.2">
      <c r="A314" s="30"/>
      <c r="B314" s="30"/>
      <c r="C314" s="31"/>
      <c r="D314" s="31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3" x14ac:dyDescent="0.2">
      <c r="A315" s="30"/>
      <c r="B315" s="30"/>
      <c r="C315" s="31"/>
      <c r="D315" s="31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3" x14ac:dyDescent="0.2">
      <c r="A316" s="30"/>
      <c r="B316" s="30"/>
      <c r="C316" s="31"/>
      <c r="D316" s="31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1:23" x14ac:dyDescent="0.2">
      <c r="A317" s="30"/>
      <c r="B317" s="30"/>
      <c r="C317" s="31"/>
      <c r="D317" s="31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3" x14ac:dyDescent="0.2">
      <c r="A318" s="30"/>
      <c r="B318" s="30"/>
      <c r="C318" s="31"/>
      <c r="D318" s="31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3" x14ac:dyDescent="0.2">
      <c r="A319" s="30"/>
      <c r="B319" s="30"/>
      <c r="C319" s="31"/>
      <c r="D319" s="31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3" x14ac:dyDescent="0.2">
      <c r="A320" s="30"/>
      <c r="B320" s="30"/>
      <c r="C320" s="31"/>
      <c r="D320" s="31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3" x14ac:dyDescent="0.2">
      <c r="A321" s="30"/>
      <c r="B321" s="30"/>
      <c r="C321" s="31"/>
      <c r="D321" s="31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3" x14ac:dyDescent="0.2">
      <c r="A322" s="30"/>
      <c r="B322" s="30"/>
      <c r="C322" s="31"/>
      <c r="D322" s="31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3" x14ac:dyDescent="0.2">
      <c r="A323" s="30"/>
      <c r="B323" s="30"/>
      <c r="C323" s="31"/>
      <c r="D323" s="31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3" x14ac:dyDescent="0.2">
      <c r="A324" s="30"/>
      <c r="B324" s="30"/>
      <c r="C324" s="31"/>
      <c r="D324" s="31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1:23" x14ac:dyDescent="0.2">
      <c r="A325" s="30"/>
      <c r="B325" s="30"/>
      <c r="C325" s="31"/>
      <c r="D325" s="31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</row>
    <row r="326" spans="1:23" x14ac:dyDescent="0.2">
      <c r="A326" s="30"/>
      <c r="B326" s="30"/>
      <c r="C326" s="31"/>
      <c r="D326" s="31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</row>
    <row r="327" spans="1:23" x14ac:dyDescent="0.2">
      <c r="A327" s="30"/>
      <c r="B327" s="30"/>
      <c r="C327" s="31"/>
      <c r="D327" s="31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</row>
    <row r="328" spans="1:23" x14ac:dyDescent="0.2">
      <c r="A328" s="30"/>
      <c r="B328" s="30"/>
      <c r="C328" s="31"/>
      <c r="D328" s="31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</row>
    <row r="329" spans="1:23" x14ac:dyDescent="0.2">
      <c r="C329" s="12"/>
      <c r="D329" s="12"/>
    </row>
    <row r="330" spans="1:23" x14ac:dyDescent="0.2">
      <c r="C330" s="12"/>
      <c r="D330" s="12"/>
    </row>
    <row r="331" spans="1:23" x14ac:dyDescent="0.2">
      <c r="C331" s="12"/>
      <c r="D331" s="12"/>
    </row>
    <row r="332" spans="1:23" x14ac:dyDescent="0.2">
      <c r="C332" s="12"/>
      <c r="D332" s="12"/>
    </row>
    <row r="333" spans="1:23" x14ac:dyDescent="0.2">
      <c r="C333" s="12"/>
      <c r="D333" s="12"/>
    </row>
    <row r="334" spans="1:23" x14ac:dyDescent="0.2">
      <c r="C334" s="12"/>
      <c r="D334" s="12"/>
    </row>
    <row r="335" spans="1:23" x14ac:dyDescent="0.2">
      <c r="C335" s="12"/>
      <c r="D335" s="12"/>
    </row>
    <row r="336" spans="1:23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74" workbookViewId="0">
      <selection activeCell="A69" sqref="A69:D121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0" t="s">
        <v>87</v>
      </c>
      <c r="I1" s="41" t="s">
        <v>88</v>
      </c>
      <c r="J1" s="42" t="s">
        <v>89</v>
      </c>
    </row>
    <row r="2" spans="1:16" x14ac:dyDescent="0.2">
      <c r="I2" s="43" t="s">
        <v>90</v>
      </c>
      <c r="J2" s="44" t="s">
        <v>91</v>
      </c>
    </row>
    <row r="3" spans="1:16" x14ac:dyDescent="0.2">
      <c r="A3" s="45" t="s">
        <v>92</v>
      </c>
      <c r="I3" s="43" t="s">
        <v>93</v>
      </c>
      <c r="J3" s="44" t="s">
        <v>26</v>
      </c>
    </row>
    <row r="4" spans="1:16" x14ac:dyDescent="0.2">
      <c r="I4" s="43" t="s">
        <v>94</v>
      </c>
      <c r="J4" s="44" t="s">
        <v>26</v>
      </c>
    </row>
    <row r="5" spans="1:16" ht="13.5" thickBot="1" x14ac:dyDescent="0.25">
      <c r="I5" s="46" t="s">
        <v>95</v>
      </c>
      <c r="J5" s="47" t="s">
        <v>96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AAC 5.51 </v>
      </c>
      <c r="B11" s="11" t="str">
        <f t="shared" ref="B11:B42" si="1">IF(H11=INT(H11),"I","II")</f>
        <v>I</v>
      </c>
      <c r="C11" s="12">
        <f t="shared" ref="C11:C42" si="2">1*G11</f>
        <v>34237.413</v>
      </c>
      <c r="D11" s="14" t="str">
        <f t="shared" ref="D11:D42" si="3">VLOOKUP(F11,I$1:J$5,2,FALSE)</f>
        <v>vis</v>
      </c>
      <c r="E11" s="48">
        <f>VLOOKUP(C11,Active!C$21:E$973,3,FALSE)</f>
        <v>0</v>
      </c>
      <c r="F11" s="11" t="s">
        <v>95</v>
      </c>
      <c r="G11" s="14" t="str">
        <f t="shared" ref="G11:G42" si="4">MID(I11,3,LEN(I11)-3)</f>
        <v>34237.413</v>
      </c>
      <c r="H11" s="12">
        <f t="shared" ref="H11:H42" si="5">1*K11</f>
        <v>-7025</v>
      </c>
      <c r="I11" s="49" t="s">
        <v>230</v>
      </c>
      <c r="J11" s="50" t="s">
        <v>231</v>
      </c>
      <c r="K11" s="49">
        <v>-7025</v>
      </c>
      <c r="L11" s="49" t="s">
        <v>232</v>
      </c>
      <c r="M11" s="50" t="s">
        <v>113</v>
      </c>
      <c r="N11" s="50"/>
      <c r="O11" s="51" t="s">
        <v>233</v>
      </c>
      <c r="P11" s="51" t="s">
        <v>234</v>
      </c>
    </row>
    <row r="12" spans="1:16" ht="12.75" customHeight="1" thickBot="1" x14ac:dyDescent="0.25">
      <c r="A12" s="12" t="str">
        <f t="shared" si="0"/>
        <v> MSAI 46.261 </v>
      </c>
      <c r="B12" s="11" t="str">
        <f t="shared" si="1"/>
        <v>I</v>
      </c>
      <c r="C12" s="12">
        <f t="shared" si="2"/>
        <v>37229.277999999998</v>
      </c>
      <c r="D12" s="14" t="str">
        <f t="shared" si="3"/>
        <v>vis</v>
      </c>
      <c r="E12" s="48">
        <f>VLOOKUP(C12,Active!C$21:E$973,3,FALSE)</f>
        <v>1081.9932574891263</v>
      </c>
      <c r="F12" s="11" t="s">
        <v>95</v>
      </c>
      <c r="G12" s="14" t="str">
        <f t="shared" si="4"/>
        <v>37229.278</v>
      </c>
      <c r="H12" s="12">
        <f t="shared" si="5"/>
        <v>-5943</v>
      </c>
      <c r="I12" s="49" t="s">
        <v>258</v>
      </c>
      <c r="J12" s="50" t="s">
        <v>259</v>
      </c>
      <c r="K12" s="49">
        <v>-5943</v>
      </c>
      <c r="L12" s="49" t="s">
        <v>260</v>
      </c>
      <c r="M12" s="50" t="s">
        <v>101</v>
      </c>
      <c r="N12" s="50"/>
      <c r="O12" s="51" t="s">
        <v>256</v>
      </c>
      <c r="P12" s="51" t="s">
        <v>257</v>
      </c>
    </row>
    <row r="13" spans="1:16" ht="12.75" customHeight="1" thickBot="1" x14ac:dyDescent="0.25">
      <c r="A13" s="12" t="str">
        <f t="shared" si="0"/>
        <v> MSAI 46.261 </v>
      </c>
      <c r="B13" s="11" t="str">
        <f t="shared" si="1"/>
        <v>I</v>
      </c>
      <c r="C13" s="12">
        <f t="shared" si="2"/>
        <v>37583.296999999999</v>
      </c>
      <c r="D13" s="14" t="str">
        <f t="shared" si="3"/>
        <v>vis</v>
      </c>
      <c r="E13" s="48">
        <f>VLOOKUP(C13,Active!C$21:E$973,3,FALSE)</f>
        <v>1210.0224870910781</v>
      </c>
      <c r="F13" s="11" t="s">
        <v>95</v>
      </c>
      <c r="G13" s="14" t="str">
        <f t="shared" si="4"/>
        <v>37583.297</v>
      </c>
      <c r="H13" s="12">
        <f t="shared" si="5"/>
        <v>-5815</v>
      </c>
      <c r="I13" s="49" t="s">
        <v>261</v>
      </c>
      <c r="J13" s="50" t="s">
        <v>262</v>
      </c>
      <c r="K13" s="49">
        <v>-5815</v>
      </c>
      <c r="L13" s="49" t="s">
        <v>134</v>
      </c>
      <c r="M13" s="50" t="s">
        <v>101</v>
      </c>
      <c r="N13" s="50"/>
      <c r="O13" s="51" t="s">
        <v>256</v>
      </c>
      <c r="P13" s="51" t="s">
        <v>257</v>
      </c>
    </row>
    <row r="14" spans="1:16" ht="12.75" customHeight="1" thickBot="1" x14ac:dyDescent="0.25">
      <c r="A14" s="12" t="str">
        <f t="shared" si="0"/>
        <v>IBVS 35 </v>
      </c>
      <c r="B14" s="11" t="str">
        <f t="shared" si="1"/>
        <v>I</v>
      </c>
      <c r="C14" s="12">
        <f t="shared" si="2"/>
        <v>38288.370000000003</v>
      </c>
      <c r="D14" s="14" t="str">
        <f t="shared" si="3"/>
        <v>vis</v>
      </c>
      <c r="E14" s="48">
        <f>VLOOKUP(C14,Active!C$21:E$973,3,FALSE)</f>
        <v>1465.0086686325701</v>
      </c>
      <c r="F14" s="11" t="s">
        <v>95</v>
      </c>
      <c r="G14" s="14" t="str">
        <f t="shared" si="4"/>
        <v>38288.370</v>
      </c>
      <c r="H14" s="12">
        <f t="shared" si="5"/>
        <v>-5560</v>
      </c>
      <c r="I14" s="49" t="s">
        <v>263</v>
      </c>
      <c r="J14" s="50" t="s">
        <v>264</v>
      </c>
      <c r="K14" s="49">
        <v>-5560</v>
      </c>
      <c r="L14" s="49" t="s">
        <v>265</v>
      </c>
      <c r="M14" s="50" t="s">
        <v>113</v>
      </c>
      <c r="N14" s="50"/>
      <c r="O14" s="51" t="s">
        <v>266</v>
      </c>
      <c r="P14" s="52" t="s">
        <v>267</v>
      </c>
    </row>
    <row r="15" spans="1:16" ht="12.75" customHeight="1" thickBot="1" x14ac:dyDescent="0.25">
      <c r="A15" s="12" t="str">
        <f t="shared" si="0"/>
        <v> HABZ 75 </v>
      </c>
      <c r="B15" s="11" t="str">
        <f t="shared" si="1"/>
        <v>I</v>
      </c>
      <c r="C15" s="12">
        <f t="shared" si="2"/>
        <v>39029.428</v>
      </c>
      <c r="D15" s="14" t="str">
        <f t="shared" si="3"/>
        <v>vis</v>
      </c>
      <c r="E15" s="48">
        <f>VLOOKUP(C15,Active!C$21:E$973,3,FALSE)</f>
        <v>1733.0086483804446</v>
      </c>
      <c r="F15" s="11" t="s">
        <v>95</v>
      </c>
      <c r="G15" s="14" t="str">
        <f t="shared" si="4"/>
        <v>39029.428</v>
      </c>
      <c r="H15" s="12">
        <f t="shared" si="5"/>
        <v>-5292</v>
      </c>
      <c r="I15" s="49" t="s">
        <v>268</v>
      </c>
      <c r="J15" s="50" t="s">
        <v>269</v>
      </c>
      <c r="K15" s="49">
        <v>-5292</v>
      </c>
      <c r="L15" s="49" t="s">
        <v>161</v>
      </c>
      <c r="M15" s="50" t="s">
        <v>101</v>
      </c>
      <c r="N15" s="50"/>
      <c r="O15" s="51" t="s">
        <v>270</v>
      </c>
      <c r="P15" s="51" t="s">
        <v>271</v>
      </c>
    </row>
    <row r="16" spans="1:16" ht="12.75" customHeight="1" thickBot="1" x14ac:dyDescent="0.25">
      <c r="A16" s="12" t="str">
        <f t="shared" si="0"/>
        <v> MSAI 46.261 </v>
      </c>
      <c r="B16" s="11" t="str">
        <f t="shared" si="1"/>
        <v>I</v>
      </c>
      <c r="C16" s="12">
        <f t="shared" si="2"/>
        <v>39383.362999999998</v>
      </c>
      <c r="D16" s="14" t="str">
        <f t="shared" si="3"/>
        <v>vis</v>
      </c>
      <c r="E16" s="48">
        <f>VLOOKUP(C16,Active!C$21:E$973,3,FALSE)</f>
        <v>1861.0074997956694</v>
      </c>
      <c r="F16" s="11" t="s">
        <v>95</v>
      </c>
      <c r="G16" s="14" t="str">
        <f t="shared" si="4"/>
        <v>39383.363</v>
      </c>
      <c r="H16" s="12">
        <f t="shared" si="5"/>
        <v>-5164</v>
      </c>
      <c r="I16" s="49" t="s">
        <v>272</v>
      </c>
      <c r="J16" s="50" t="s">
        <v>273</v>
      </c>
      <c r="K16" s="49">
        <v>-5164</v>
      </c>
      <c r="L16" s="49" t="s">
        <v>166</v>
      </c>
      <c r="M16" s="50" t="s">
        <v>101</v>
      </c>
      <c r="N16" s="50"/>
      <c r="O16" s="51" t="s">
        <v>256</v>
      </c>
      <c r="P16" s="51" t="s">
        <v>257</v>
      </c>
    </row>
    <row r="17" spans="1:16" ht="12.75" customHeight="1" thickBot="1" x14ac:dyDescent="0.25">
      <c r="A17" s="12" t="str">
        <f t="shared" si="0"/>
        <v> ORI 129 </v>
      </c>
      <c r="B17" s="11" t="str">
        <f t="shared" si="1"/>
        <v>I</v>
      </c>
      <c r="C17" s="12">
        <f t="shared" si="2"/>
        <v>41172.381000000001</v>
      </c>
      <c r="D17" s="14" t="str">
        <f t="shared" si="3"/>
        <v>vis</v>
      </c>
      <c r="E17" s="48">
        <f>VLOOKUP(C17,Active!C$21:E$973,3,FALSE)</f>
        <v>2507.9970576556289</v>
      </c>
      <c r="F17" s="11" t="s">
        <v>95</v>
      </c>
      <c r="G17" s="14" t="str">
        <f t="shared" si="4"/>
        <v>41172.381</v>
      </c>
      <c r="H17" s="12">
        <f t="shared" si="5"/>
        <v>-4517</v>
      </c>
      <c r="I17" s="49" t="s">
        <v>274</v>
      </c>
      <c r="J17" s="50" t="s">
        <v>275</v>
      </c>
      <c r="K17" s="49">
        <v>-4517</v>
      </c>
      <c r="L17" s="49" t="s">
        <v>161</v>
      </c>
      <c r="M17" s="50" t="s">
        <v>113</v>
      </c>
      <c r="N17" s="50"/>
      <c r="O17" s="51" t="s">
        <v>276</v>
      </c>
      <c r="P17" s="51" t="s">
        <v>277</v>
      </c>
    </row>
    <row r="18" spans="1:16" ht="12.75" customHeight="1" thickBot="1" x14ac:dyDescent="0.25">
      <c r="A18" s="12" t="str">
        <f t="shared" si="0"/>
        <v> HABZ 75 </v>
      </c>
      <c r="B18" s="11" t="str">
        <f t="shared" si="1"/>
        <v>I</v>
      </c>
      <c r="C18" s="12">
        <f t="shared" si="2"/>
        <v>41598.262999999999</v>
      </c>
      <c r="D18" s="14" t="str">
        <f t="shared" si="3"/>
        <v>vis</v>
      </c>
      <c r="E18" s="48">
        <f>VLOOKUP(C18,Active!C$21:E$973,3,FALSE)</f>
        <v>2662.0151876467821</v>
      </c>
      <c r="F18" s="11" t="s">
        <v>95</v>
      </c>
      <c r="G18" s="14" t="str">
        <f t="shared" si="4"/>
        <v>41598.263</v>
      </c>
      <c r="H18" s="12">
        <f t="shared" si="5"/>
        <v>-4363</v>
      </c>
      <c r="I18" s="49" t="s">
        <v>278</v>
      </c>
      <c r="J18" s="50" t="s">
        <v>279</v>
      </c>
      <c r="K18" s="49">
        <v>-4363</v>
      </c>
      <c r="L18" s="49" t="s">
        <v>280</v>
      </c>
      <c r="M18" s="50" t="s">
        <v>101</v>
      </c>
      <c r="N18" s="50"/>
      <c r="O18" s="51" t="s">
        <v>270</v>
      </c>
      <c r="P18" s="51" t="s">
        <v>271</v>
      </c>
    </row>
    <row r="19" spans="1:16" ht="12.75" customHeight="1" thickBot="1" x14ac:dyDescent="0.25">
      <c r="A19" s="12" t="str">
        <f t="shared" si="0"/>
        <v> HABZ 75 </v>
      </c>
      <c r="B19" s="11" t="str">
        <f t="shared" si="1"/>
        <v>I</v>
      </c>
      <c r="C19" s="12">
        <f t="shared" si="2"/>
        <v>41960.449000000001</v>
      </c>
      <c r="D19" s="14" t="str">
        <f t="shared" si="3"/>
        <v>vis</v>
      </c>
      <c r="E19" s="48">
        <f>VLOOKUP(C19,Active!C$21:E$973,3,FALSE)</f>
        <v>2792.9979726176812</v>
      </c>
      <c r="F19" s="11" t="s">
        <v>95</v>
      </c>
      <c r="G19" s="14" t="str">
        <f t="shared" si="4"/>
        <v>41960.449</v>
      </c>
      <c r="H19" s="12">
        <f t="shared" si="5"/>
        <v>-4232</v>
      </c>
      <c r="I19" s="49" t="s">
        <v>281</v>
      </c>
      <c r="J19" s="50" t="s">
        <v>282</v>
      </c>
      <c r="K19" s="49">
        <v>-4232</v>
      </c>
      <c r="L19" s="49" t="s">
        <v>146</v>
      </c>
      <c r="M19" s="50" t="s">
        <v>101</v>
      </c>
      <c r="N19" s="50"/>
      <c r="O19" s="51" t="s">
        <v>270</v>
      </c>
      <c r="P19" s="51" t="s">
        <v>271</v>
      </c>
    </row>
    <row r="20" spans="1:16" ht="12.75" customHeight="1" thickBot="1" x14ac:dyDescent="0.25">
      <c r="A20" s="12" t="str">
        <f t="shared" si="0"/>
        <v> BBS 38 </v>
      </c>
      <c r="B20" s="11" t="str">
        <f t="shared" si="1"/>
        <v>I</v>
      </c>
      <c r="C20" s="12">
        <f t="shared" si="2"/>
        <v>43713.557999999997</v>
      </c>
      <c r="D20" s="14" t="str">
        <f t="shared" si="3"/>
        <v>vis</v>
      </c>
      <c r="E20" s="48">
        <f>VLOOKUP(C20,Active!C$21:E$973,3,FALSE)</f>
        <v>3427.0012172973384</v>
      </c>
      <c r="F20" s="11" t="s">
        <v>95</v>
      </c>
      <c r="G20" s="14" t="str">
        <f t="shared" si="4"/>
        <v>43713.558</v>
      </c>
      <c r="H20" s="12">
        <f t="shared" si="5"/>
        <v>-3598</v>
      </c>
      <c r="I20" s="49" t="s">
        <v>283</v>
      </c>
      <c r="J20" s="50" t="s">
        <v>284</v>
      </c>
      <c r="K20" s="49">
        <v>-3598</v>
      </c>
      <c r="L20" s="49" t="s">
        <v>285</v>
      </c>
      <c r="M20" s="50" t="s">
        <v>113</v>
      </c>
      <c r="N20" s="50"/>
      <c r="O20" s="51" t="s">
        <v>286</v>
      </c>
      <c r="P20" s="51" t="s">
        <v>287</v>
      </c>
    </row>
    <row r="21" spans="1:16" ht="12.75" customHeight="1" thickBot="1" x14ac:dyDescent="0.25">
      <c r="A21" s="12" t="str">
        <f t="shared" si="0"/>
        <v> BBS 38 </v>
      </c>
      <c r="B21" s="11" t="str">
        <f t="shared" si="1"/>
        <v>I</v>
      </c>
      <c r="C21" s="12">
        <f t="shared" si="2"/>
        <v>43749.493999999999</v>
      </c>
      <c r="D21" s="14" t="str">
        <f t="shared" si="3"/>
        <v>vis</v>
      </c>
      <c r="E21" s="48">
        <f>VLOOKUP(C21,Active!C$21:E$973,3,FALSE)</f>
        <v>3439.9972948948007</v>
      </c>
      <c r="F21" s="11" t="s">
        <v>95</v>
      </c>
      <c r="G21" s="14" t="str">
        <f t="shared" si="4"/>
        <v>43749.494</v>
      </c>
      <c r="H21" s="12">
        <f t="shared" si="5"/>
        <v>-3585</v>
      </c>
      <c r="I21" s="49" t="s">
        <v>288</v>
      </c>
      <c r="J21" s="50" t="s">
        <v>289</v>
      </c>
      <c r="K21" s="49">
        <v>-3585</v>
      </c>
      <c r="L21" s="49" t="s">
        <v>290</v>
      </c>
      <c r="M21" s="50" t="s">
        <v>113</v>
      </c>
      <c r="N21" s="50"/>
      <c r="O21" s="51" t="s">
        <v>286</v>
      </c>
      <c r="P21" s="51" t="s">
        <v>287</v>
      </c>
    </row>
    <row r="22" spans="1:16" ht="12.75" customHeight="1" thickBot="1" x14ac:dyDescent="0.25">
      <c r="A22" s="12" t="str">
        <f t="shared" si="0"/>
        <v> BBS 39 </v>
      </c>
      <c r="B22" s="11" t="str">
        <f t="shared" si="1"/>
        <v>I</v>
      </c>
      <c r="C22" s="12">
        <f t="shared" si="2"/>
        <v>43810.341</v>
      </c>
      <c r="D22" s="14" t="str">
        <f t="shared" si="3"/>
        <v>vis</v>
      </c>
      <c r="E22" s="48">
        <f>VLOOKUP(C22,Active!C$21:E$973,3,FALSE)</f>
        <v>3462.0023130819322</v>
      </c>
      <c r="F22" s="11" t="s">
        <v>95</v>
      </c>
      <c r="G22" s="14" t="str">
        <f t="shared" si="4"/>
        <v>43810.341</v>
      </c>
      <c r="H22" s="12">
        <f t="shared" si="5"/>
        <v>-3563</v>
      </c>
      <c r="I22" s="49" t="s">
        <v>291</v>
      </c>
      <c r="J22" s="50" t="s">
        <v>292</v>
      </c>
      <c r="K22" s="49">
        <v>-3563</v>
      </c>
      <c r="L22" s="49" t="s">
        <v>293</v>
      </c>
      <c r="M22" s="50" t="s">
        <v>113</v>
      </c>
      <c r="N22" s="50"/>
      <c r="O22" s="51" t="s">
        <v>276</v>
      </c>
      <c r="P22" s="51" t="s">
        <v>294</v>
      </c>
    </row>
    <row r="23" spans="1:16" ht="12.75" customHeight="1" thickBot="1" x14ac:dyDescent="0.25">
      <c r="A23" s="12" t="str">
        <f t="shared" si="0"/>
        <v> BBS 40 </v>
      </c>
      <c r="B23" s="11" t="str">
        <f t="shared" si="1"/>
        <v>I</v>
      </c>
      <c r="C23" s="12">
        <f t="shared" si="2"/>
        <v>43821.383999999998</v>
      </c>
      <c r="D23" s="14" t="str">
        <f t="shared" si="3"/>
        <v>vis</v>
      </c>
      <c r="E23" s="48">
        <f>VLOOKUP(C23,Active!C$21:E$973,3,FALSE)</f>
        <v>3465.9959597011648</v>
      </c>
      <c r="F23" s="11" t="s">
        <v>95</v>
      </c>
      <c r="G23" s="14" t="str">
        <f t="shared" si="4"/>
        <v>43821.384</v>
      </c>
      <c r="H23" s="12">
        <f t="shared" si="5"/>
        <v>-3559</v>
      </c>
      <c r="I23" s="49" t="s">
        <v>295</v>
      </c>
      <c r="J23" s="50" t="s">
        <v>296</v>
      </c>
      <c r="K23" s="49">
        <v>-3559</v>
      </c>
      <c r="L23" s="49" t="s">
        <v>297</v>
      </c>
      <c r="M23" s="50" t="s">
        <v>113</v>
      </c>
      <c r="N23" s="50"/>
      <c r="O23" s="51" t="s">
        <v>286</v>
      </c>
      <c r="P23" s="51" t="s">
        <v>298</v>
      </c>
    </row>
    <row r="24" spans="1:16" ht="12.75" customHeight="1" thickBot="1" x14ac:dyDescent="0.25">
      <c r="A24" s="12" t="str">
        <f t="shared" si="0"/>
        <v> BBS 44 </v>
      </c>
      <c r="B24" s="11" t="str">
        <f t="shared" si="1"/>
        <v>I</v>
      </c>
      <c r="C24" s="12">
        <f t="shared" si="2"/>
        <v>44114.495999999999</v>
      </c>
      <c r="D24" s="14" t="str">
        <f t="shared" si="3"/>
        <v>vis</v>
      </c>
      <c r="E24" s="48">
        <f>VLOOKUP(C24,Active!C$21:E$973,3,FALSE)</f>
        <v>3571.9984724111814</v>
      </c>
      <c r="F24" s="11" t="s">
        <v>95</v>
      </c>
      <c r="G24" s="14" t="str">
        <f t="shared" si="4"/>
        <v>44114.496</v>
      </c>
      <c r="H24" s="12">
        <f t="shared" si="5"/>
        <v>-3453</v>
      </c>
      <c r="I24" s="49" t="s">
        <v>299</v>
      </c>
      <c r="J24" s="50" t="s">
        <v>300</v>
      </c>
      <c r="K24" s="49">
        <v>-3453</v>
      </c>
      <c r="L24" s="49" t="s">
        <v>301</v>
      </c>
      <c r="M24" s="50" t="s">
        <v>113</v>
      </c>
      <c r="N24" s="50"/>
      <c r="O24" s="51" t="s">
        <v>286</v>
      </c>
      <c r="P24" s="51" t="s">
        <v>302</v>
      </c>
    </row>
    <row r="25" spans="1:16" ht="12.75" customHeight="1" thickBot="1" x14ac:dyDescent="0.25">
      <c r="A25" s="12" t="str">
        <f t="shared" si="0"/>
        <v> BBS 45 </v>
      </c>
      <c r="B25" s="11" t="str">
        <f t="shared" si="1"/>
        <v>I</v>
      </c>
      <c r="C25" s="12">
        <f t="shared" si="2"/>
        <v>44128.326000000001</v>
      </c>
      <c r="D25" s="14" t="str">
        <f t="shared" si="3"/>
        <v>vis</v>
      </c>
      <c r="E25" s="48">
        <f>VLOOKUP(C25,Active!C$21:E$973,3,FALSE)</f>
        <v>3577.0000238685757</v>
      </c>
      <c r="F25" s="11" t="s">
        <v>95</v>
      </c>
      <c r="G25" s="14" t="str">
        <f t="shared" si="4"/>
        <v>44128.326</v>
      </c>
      <c r="H25" s="12">
        <f t="shared" si="5"/>
        <v>-3448</v>
      </c>
      <c r="I25" s="49" t="s">
        <v>303</v>
      </c>
      <c r="J25" s="50" t="s">
        <v>304</v>
      </c>
      <c r="K25" s="49">
        <v>-3448</v>
      </c>
      <c r="L25" s="49" t="s">
        <v>305</v>
      </c>
      <c r="M25" s="50" t="s">
        <v>113</v>
      </c>
      <c r="N25" s="50"/>
      <c r="O25" s="51" t="s">
        <v>286</v>
      </c>
      <c r="P25" s="51" t="s">
        <v>306</v>
      </c>
    </row>
    <row r="26" spans="1:16" ht="12.75" customHeight="1" thickBot="1" x14ac:dyDescent="0.25">
      <c r="A26" s="12" t="str">
        <f t="shared" si="0"/>
        <v> BBS 46 </v>
      </c>
      <c r="B26" s="11" t="str">
        <f t="shared" si="1"/>
        <v>I</v>
      </c>
      <c r="C26" s="12">
        <f t="shared" si="2"/>
        <v>44211.275000000001</v>
      </c>
      <c r="D26" s="14" t="str">
        <f t="shared" si="3"/>
        <v>vis</v>
      </c>
      <c r="E26" s="48">
        <f>VLOOKUP(C26,Active!C$21:E$973,3,FALSE)</f>
        <v>3606.9981216154547</v>
      </c>
      <c r="F26" s="11" t="s">
        <v>95</v>
      </c>
      <c r="G26" s="14" t="str">
        <f t="shared" si="4"/>
        <v>44211.275</v>
      </c>
      <c r="H26" s="12">
        <f t="shared" si="5"/>
        <v>-3418</v>
      </c>
      <c r="I26" s="49" t="s">
        <v>307</v>
      </c>
      <c r="J26" s="50" t="s">
        <v>308</v>
      </c>
      <c r="K26" s="49">
        <v>-3418</v>
      </c>
      <c r="L26" s="49" t="s">
        <v>309</v>
      </c>
      <c r="M26" s="50" t="s">
        <v>113</v>
      </c>
      <c r="N26" s="50"/>
      <c r="O26" s="51" t="s">
        <v>276</v>
      </c>
      <c r="P26" s="51" t="s">
        <v>310</v>
      </c>
    </row>
    <row r="27" spans="1:16" ht="12.75" customHeight="1" thickBot="1" x14ac:dyDescent="0.25">
      <c r="A27" s="12" t="str">
        <f t="shared" si="0"/>
        <v> BBS 47 </v>
      </c>
      <c r="B27" s="11" t="str">
        <f t="shared" si="1"/>
        <v>I</v>
      </c>
      <c r="C27" s="12">
        <f t="shared" si="2"/>
        <v>44360.593999999997</v>
      </c>
      <c r="D27" s="14" t="str">
        <f t="shared" si="3"/>
        <v>vis</v>
      </c>
      <c r="E27" s="48">
        <f>VLOOKUP(C27,Active!C$21:E$973,3,FALSE)</f>
        <v>3660.9986033266996</v>
      </c>
      <c r="F27" s="11" t="s">
        <v>95</v>
      </c>
      <c r="G27" s="14" t="str">
        <f t="shared" si="4"/>
        <v>44360.594</v>
      </c>
      <c r="H27" s="12">
        <f t="shared" si="5"/>
        <v>-3364</v>
      </c>
      <c r="I27" s="49" t="s">
        <v>311</v>
      </c>
      <c r="J27" s="50" t="s">
        <v>312</v>
      </c>
      <c r="K27" s="49">
        <v>-3364</v>
      </c>
      <c r="L27" s="49" t="s">
        <v>313</v>
      </c>
      <c r="M27" s="50" t="s">
        <v>113</v>
      </c>
      <c r="N27" s="50"/>
      <c r="O27" s="51" t="s">
        <v>286</v>
      </c>
      <c r="P27" s="51" t="s">
        <v>314</v>
      </c>
    </row>
    <row r="28" spans="1:16" ht="12.75" customHeight="1" thickBot="1" x14ac:dyDescent="0.25">
      <c r="A28" s="12" t="str">
        <f t="shared" si="0"/>
        <v> BBS 51 </v>
      </c>
      <c r="B28" s="11" t="str">
        <f t="shared" si="1"/>
        <v>I</v>
      </c>
      <c r="C28" s="12">
        <f t="shared" si="2"/>
        <v>44540.337</v>
      </c>
      <c r="D28" s="14" t="str">
        <f t="shared" si="3"/>
        <v>vis</v>
      </c>
      <c r="E28" s="48">
        <f>VLOOKUP(C28,Active!C$21:E$973,3,FALSE)</f>
        <v>3726.0017749540525</v>
      </c>
      <c r="F28" s="11" t="str">
        <f>LEFT(M28,1)</f>
        <v>V</v>
      </c>
      <c r="G28" s="14" t="str">
        <f t="shared" si="4"/>
        <v>44540.337</v>
      </c>
      <c r="H28" s="12">
        <f t="shared" si="5"/>
        <v>-3299</v>
      </c>
      <c r="I28" s="49" t="s">
        <v>315</v>
      </c>
      <c r="J28" s="50" t="s">
        <v>316</v>
      </c>
      <c r="K28" s="49">
        <v>-3299</v>
      </c>
      <c r="L28" s="49" t="s">
        <v>317</v>
      </c>
      <c r="M28" s="50" t="s">
        <v>113</v>
      </c>
      <c r="N28" s="50"/>
      <c r="O28" s="51" t="s">
        <v>276</v>
      </c>
      <c r="P28" s="51" t="s">
        <v>318</v>
      </c>
    </row>
    <row r="29" spans="1:16" ht="12.75" customHeight="1" thickBot="1" x14ac:dyDescent="0.25">
      <c r="A29" s="12" t="str">
        <f t="shared" si="0"/>
        <v> BBS 57 </v>
      </c>
      <c r="B29" s="11" t="str">
        <f t="shared" si="1"/>
        <v>I</v>
      </c>
      <c r="C29" s="12">
        <f t="shared" si="2"/>
        <v>44902.553</v>
      </c>
      <c r="D29" s="14" t="str">
        <f t="shared" si="3"/>
        <v>vis</v>
      </c>
      <c r="E29" s="48">
        <f>VLOOKUP(C29,Active!C$21:E$973,3,FALSE)</f>
        <v>3856.9954092773532</v>
      </c>
      <c r="F29" s="11" t="str">
        <f>LEFT(M29,1)</f>
        <v>V</v>
      </c>
      <c r="G29" s="14" t="str">
        <f t="shared" si="4"/>
        <v>44902.553</v>
      </c>
      <c r="H29" s="12">
        <f t="shared" si="5"/>
        <v>-3168</v>
      </c>
      <c r="I29" s="49" t="s">
        <v>319</v>
      </c>
      <c r="J29" s="50" t="s">
        <v>320</v>
      </c>
      <c r="K29" s="49">
        <v>-3168</v>
      </c>
      <c r="L29" s="49" t="s">
        <v>313</v>
      </c>
      <c r="M29" s="50" t="s">
        <v>113</v>
      </c>
      <c r="N29" s="50"/>
      <c r="O29" s="51" t="s">
        <v>286</v>
      </c>
      <c r="P29" s="51" t="s">
        <v>321</v>
      </c>
    </row>
    <row r="30" spans="1:16" ht="12.75" customHeight="1" thickBot="1" x14ac:dyDescent="0.25">
      <c r="A30" s="12" t="str">
        <f t="shared" si="0"/>
        <v> BBS 60 </v>
      </c>
      <c r="B30" s="11" t="str">
        <f t="shared" si="1"/>
        <v>I</v>
      </c>
      <c r="C30" s="12">
        <f t="shared" si="2"/>
        <v>45115.481</v>
      </c>
      <c r="D30" s="14" t="str">
        <f t="shared" si="3"/>
        <v>vis</v>
      </c>
      <c r="E30" s="48">
        <f>VLOOKUP(C30,Active!C$21:E$973,3,FALSE)</f>
        <v>3933.9997728868893</v>
      </c>
      <c r="F30" s="11" t="str">
        <f>LEFT(M30,1)</f>
        <v>V</v>
      </c>
      <c r="G30" s="14" t="str">
        <f t="shared" si="4"/>
        <v>45115.481</v>
      </c>
      <c r="H30" s="12">
        <f t="shared" si="5"/>
        <v>-3091</v>
      </c>
      <c r="I30" s="49" t="s">
        <v>322</v>
      </c>
      <c r="J30" s="50" t="s">
        <v>323</v>
      </c>
      <c r="K30" s="49">
        <v>-3091</v>
      </c>
      <c r="L30" s="49" t="s">
        <v>324</v>
      </c>
      <c r="M30" s="50" t="s">
        <v>113</v>
      </c>
      <c r="N30" s="50"/>
      <c r="O30" s="51" t="s">
        <v>286</v>
      </c>
      <c r="P30" s="51" t="s">
        <v>325</v>
      </c>
    </row>
    <row r="31" spans="1:16" ht="12.75" customHeight="1" thickBot="1" x14ac:dyDescent="0.25">
      <c r="A31" s="12" t="str">
        <f t="shared" si="0"/>
        <v> BBS 61 </v>
      </c>
      <c r="B31" s="11" t="str">
        <f t="shared" si="1"/>
        <v>I</v>
      </c>
      <c r="C31" s="12">
        <f t="shared" si="2"/>
        <v>45151.425999999999</v>
      </c>
      <c r="D31" s="14" t="str">
        <f t="shared" si="3"/>
        <v>vis</v>
      </c>
      <c r="E31" s="48">
        <f>VLOOKUP(C31,Active!C$21:E$973,3,FALSE)</f>
        <v>3946.9991052900714</v>
      </c>
      <c r="F31" s="11" t="str">
        <f>LEFT(M31,1)</f>
        <v>V</v>
      </c>
      <c r="G31" s="14" t="str">
        <f t="shared" si="4"/>
        <v>45151.426</v>
      </c>
      <c r="H31" s="12">
        <f t="shared" si="5"/>
        <v>-3078</v>
      </c>
      <c r="I31" s="49" t="s">
        <v>326</v>
      </c>
      <c r="J31" s="50" t="s">
        <v>327</v>
      </c>
      <c r="K31" s="49">
        <v>-3078</v>
      </c>
      <c r="L31" s="49" t="s">
        <v>328</v>
      </c>
      <c r="M31" s="50" t="s">
        <v>113</v>
      </c>
      <c r="N31" s="50"/>
      <c r="O31" s="51" t="s">
        <v>286</v>
      </c>
      <c r="P31" s="51" t="s">
        <v>329</v>
      </c>
    </row>
    <row r="32" spans="1:16" ht="12.75" customHeight="1" thickBot="1" x14ac:dyDescent="0.25">
      <c r="A32" s="12" t="str">
        <f t="shared" si="0"/>
        <v> BBS 61 </v>
      </c>
      <c r="B32" s="11" t="str">
        <f t="shared" si="1"/>
        <v>I</v>
      </c>
      <c r="C32" s="12">
        <f t="shared" si="2"/>
        <v>45162.498</v>
      </c>
      <c r="D32" s="14" t="str">
        <f t="shared" si="3"/>
        <v>vis</v>
      </c>
      <c r="E32" s="48">
        <f>VLOOKUP(C32,Active!C$21:E$973,3,FALSE)</f>
        <v>3951.0032396166271</v>
      </c>
      <c r="F32" s="11" t="str">
        <f>LEFT(M32,1)</f>
        <v>V</v>
      </c>
      <c r="G32" s="14" t="str">
        <f t="shared" si="4"/>
        <v>45162.498</v>
      </c>
      <c r="H32" s="12">
        <f t="shared" si="5"/>
        <v>-3074</v>
      </c>
      <c r="I32" s="49" t="s">
        <v>330</v>
      </c>
      <c r="J32" s="50" t="s">
        <v>331</v>
      </c>
      <c r="K32" s="49">
        <v>-3074</v>
      </c>
      <c r="L32" s="49" t="s">
        <v>332</v>
      </c>
      <c r="M32" s="50" t="s">
        <v>113</v>
      </c>
      <c r="N32" s="50"/>
      <c r="O32" s="51" t="s">
        <v>276</v>
      </c>
      <c r="P32" s="51" t="s">
        <v>329</v>
      </c>
    </row>
    <row r="33" spans="1:16" ht="12.75" customHeight="1" thickBot="1" x14ac:dyDescent="0.25">
      <c r="A33" s="12" t="str">
        <f t="shared" si="0"/>
        <v> BBS 62 </v>
      </c>
      <c r="B33" s="11" t="str">
        <f t="shared" si="1"/>
        <v>I</v>
      </c>
      <c r="C33" s="12">
        <f t="shared" si="2"/>
        <v>45231.597999999998</v>
      </c>
      <c r="D33" s="14" t="str">
        <f t="shared" si="3"/>
        <v>vis</v>
      </c>
      <c r="E33" s="48">
        <f>VLOOKUP(C33,Active!C$21:E$973,3,FALSE)</f>
        <v>3975.9929146495906</v>
      </c>
      <c r="F33" s="11" t="s">
        <v>95</v>
      </c>
      <c r="G33" s="14" t="str">
        <f t="shared" si="4"/>
        <v>45231.598</v>
      </c>
      <c r="H33" s="12">
        <f t="shared" si="5"/>
        <v>-3049</v>
      </c>
      <c r="I33" s="49" t="s">
        <v>333</v>
      </c>
      <c r="J33" s="50" t="s">
        <v>334</v>
      </c>
      <c r="K33" s="49">
        <v>-3049</v>
      </c>
      <c r="L33" s="49" t="s">
        <v>285</v>
      </c>
      <c r="M33" s="50" t="s">
        <v>113</v>
      </c>
      <c r="N33" s="50"/>
      <c r="O33" s="51" t="s">
        <v>286</v>
      </c>
      <c r="P33" s="51" t="s">
        <v>335</v>
      </c>
    </row>
    <row r="34" spans="1:16" ht="12.75" customHeight="1" thickBot="1" x14ac:dyDescent="0.25">
      <c r="A34" s="12" t="str">
        <f t="shared" si="0"/>
        <v> BBS 64 </v>
      </c>
      <c r="B34" s="11" t="str">
        <f t="shared" si="1"/>
        <v>I</v>
      </c>
      <c r="C34" s="12">
        <f t="shared" si="2"/>
        <v>45353.275999999998</v>
      </c>
      <c r="D34" s="14" t="str">
        <f t="shared" si="3"/>
        <v>vis</v>
      </c>
      <c r="E34" s="48">
        <f>VLOOKUP(C34,Active!C$21:E$973,3,FALSE)</f>
        <v>4019.9971647025714</v>
      </c>
      <c r="F34" s="11" t="s">
        <v>95</v>
      </c>
      <c r="G34" s="14" t="str">
        <f t="shared" si="4"/>
        <v>45353.276</v>
      </c>
      <c r="H34" s="12">
        <f t="shared" si="5"/>
        <v>-3005</v>
      </c>
      <c r="I34" s="49" t="s">
        <v>336</v>
      </c>
      <c r="J34" s="50" t="s">
        <v>337</v>
      </c>
      <c r="K34" s="49">
        <v>-3005</v>
      </c>
      <c r="L34" s="49" t="s">
        <v>338</v>
      </c>
      <c r="M34" s="50" t="s">
        <v>113</v>
      </c>
      <c r="N34" s="50"/>
      <c r="O34" s="51" t="s">
        <v>276</v>
      </c>
      <c r="P34" s="51" t="s">
        <v>339</v>
      </c>
    </row>
    <row r="35" spans="1:16" ht="12.75" customHeight="1" thickBot="1" x14ac:dyDescent="0.25">
      <c r="A35" s="12" t="str">
        <f t="shared" si="0"/>
        <v> BBS 68 </v>
      </c>
      <c r="B35" s="11" t="str">
        <f t="shared" si="1"/>
        <v>I</v>
      </c>
      <c r="C35" s="12">
        <f t="shared" si="2"/>
        <v>45585.548000000003</v>
      </c>
      <c r="D35" s="14" t="str">
        <f t="shared" si="3"/>
        <v>vis</v>
      </c>
      <c r="E35" s="48">
        <f>VLOOKUP(C35,Active!C$21:E$973,3,FALSE)</f>
        <v>4103.997190741019</v>
      </c>
      <c r="F35" s="11" t="s">
        <v>95</v>
      </c>
      <c r="G35" s="14" t="str">
        <f t="shared" si="4"/>
        <v>45585.548</v>
      </c>
      <c r="H35" s="12">
        <f t="shared" si="5"/>
        <v>-2921</v>
      </c>
      <c r="I35" s="49" t="s">
        <v>340</v>
      </c>
      <c r="J35" s="50" t="s">
        <v>341</v>
      </c>
      <c r="K35" s="49">
        <v>-2921</v>
      </c>
      <c r="L35" s="49" t="s">
        <v>324</v>
      </c>
      <c r="M35" s="50" t="s">
        <v>113</v>
      </c>
      <c r="N35" s="50"/>
      <c r="O35" s="51" t="s">
        <v>286</v>
      </c>
      <c r="P35" s="51" t="s">
        <v>342</v>
      </c>
    </row>
    <row r="36" spans="1:16" ht="12.75" customHeight="1" thickBot="1" x14ac:dyDescent="0.25">
      <c r="A36" s="12" t="str">
        <f t="shared" si="0"/>
        <v> BBS 68 </v>
      </c>
      <c r="B36" s="11" t="str">
        <f t="shared" si="1"/>
        <v>I</v>
      </c>
      <c r="C36" s="12">
        <f t="shared" si="2"/>
        <v>45596.584000000003</v>
      </c>
      <c r="D36" s="14" t="str">
        <f t="shared" si="3"/>
        <v>vis</v>
      </c>
      <c r="E36" s="48">
        <f>VLOOKUP(C36,Active!C$21:E$973,3,FALSE)</f>
        <v>4107.9883058446912</v>
      </c>
      <c r="F36" s="11" t="s">
        <v>95</v>
      </c>
      <c r="G36" s="14" t="str">
        <f t="shared" si="4"/>
        <v>45596.584</v>
      </c>
      <c r="H36" s="12">
        <f t="shared" si="5"/>
        <v>-2917</v>
      </c>
      <c r="I36" s="49" t="s">
        <v>343</v>
      </c>
      <c r="J36" s="50" t="s">
        <v>344</v>
      </c>
      <c r="K36" s="49">
        <v>-2917</v>
      </c>
      <c r="L36" s="49" t="s">
        <v>345</v>
      </c>
      <c r="M36" s="50" t="s">
        <v>113</v>
      </c>
      <c r="N36" s="50"/>
      <c r="O36" s="51" t="s">
        <v>286</v>
      </c>
      <c r="P36" s="51" t="s">
        <v>342</v>
      </c>
    </row>
    <row r="37" spans="1:16" ht="12.75" customHeight="1" thickBot="1" x14ac:dyDescent="0.25">
      <c r="A37" s="12" t="str">
        <f t="shared" si="0"/>
        <v> BBS 69 </v>
      </c>
      <c r="B37" s="11" t="str">
        <f t="shared" si="1"/>
        <v>I</v>
      </c>
      <c r="C37" s="12">
        <f t="shared" si="2"/>
        <v>45621.495999999999</v>
      </c>
      <c r="D37" s="14" t="str">
        <f t="shared" si="3"/>
        <v>vis</v>
      </c>
      <c r="E37" s="48">
        <f>VLOOKUP(C37,Active!C$21:E$973,3,FALSE)</f>
        <v>4116.9976080794404</v>
      </c>
      <c r="F37" s="11" t="s">
        <v>95</v>
      </c>
      <c r="G37" s="14" t="str">
        <f t="shared" si="4"/>
        <v>45621.496</v>
      </c>
      <c r="H37" s="12">
        <f t="shared" si="5"/>
        <v>-2908</v>
      </c>
      <c r="I37" s="49" t="s">
        <v>346</v>
      </c>
      <c r="J37" s="50" t="s">
        <v>347</v>
      </c>
      <c r="K37" s="49">
        <v>-2908</v>
      </c>
      <c r="L37" s="49" t="s">
        <v>348</v>
      </c>
      <c r="M37" s="50" t="s">
        <v>113</v>
      </c>
      <c r="N37" s="50"/>
      <c r="O37" s="51" t="s">
        <v>276</v>
      </c>
      <c r="P37" s="51" t="s">
        <v>349</v>
      </c>
    </row>
    <row r="38" spans="1:16" ht="12.75" customHeight="1" thickBot="1" x14ac:dyDescent="0.25">
      <c r="A38" s="12" t="str">
        <f t="shared" si="0"/>
        <v> BBS 69 </v>
      </c>
      <c r="B38" s="11" t="str">
        <f t="shared" si="1"/>
        <v>I</v>
      </c>
      <c r="C38" s="12">
        <f t="shared" si="2"/>
        <v>45635.337</v>
      </c>
      <c r="D38" s="14" t="str">
        <f t="shared" si="3"/>
        <v>vis</v>
      </c>
      <c r="E38" s="48">
        <f>VLOOKUP(C38,Active!C$21:E$973,3,FALSE)</f>
        <v>4122.0031376327142</v>
      </c>
      <c r="F38" s="11" t="s">
        <v>95</v>
      </c>
      <c r="G38" s="14" t="str">
        <f t="shared" si="4"/>
        <v>45635.337</v>
      </c>
      <c r="H38" s="12">
        <f t="shared" si="5"/>
        <v>-2903</v>
      </c>
      <c r="I38" s="49" t="s">
        <v>350</v>
      </c>
      <c r="J38" s="50" t="s">
        <v>351</v>
      </c>
      <c r="K38" s="49">
        <v>-2903</v>
      </c>
      <c r="L38" s="49" t="s">
        <v>352</v>
      </c>
      <c r="M38" s="50" t="s">
        <v>113</v>
      </c>
      <c r="N38" s="50"/>
      <c r="O38" s="51" t="s">
        <v>276</v>
      </c>
      <c r="P38" s="51" t="s">
        <v>349</v>
      </c>
    </row>
    <row r="39" spans="1:16" ht="12.75" customHeight="1" thickBot="1" x14ac:dyDescent="0.25">
      <c r="A39" s="12" t="str">
        <f t="shared" si="0"/>
        <v> BBS 79 </v>
      </c>
      <c r="B39" s="11" t="str">
        <f t="shared" si="1"/>
        <v>I</v>
      </c>
      <c r="C39" s="12">
        <f t="shared" si="2"/>
        <v>46376.383999999998</v>
      </c>
      <c r="D39" s="14" t="str">
        <f t="shared" si="3"/>
        <v>vis</v>
      </c>
      <c r="E39" s="48">
        <f>VLOOKUP(C39,Active!C$21:E$973,3,FALSE)</f>
        <v>4389.9991392847087</v>
      </c>
      <c r="F39" s="11" t="s">
        <v>95</v>
      </c>
      <c r="G39" s="14" t="str">
        <f t="shared" si="4"/>
        <v>46376.384</v>
      </c>
      <c r="H39" s="12">
        <f t="shared" si="5"/>
        <v>-2635</v>
      </c>
      <c r="I39" s="49" t="s">
        <v>353</v>
      </c>
      <c r="J39" s="50" t="s">
        <v>354</v>
      </c>
      <c r="K39" s="49">
        <v>-2635</v>
      </c>
      <c r="L39" s="49" t="s">
        <v>352</v>
      </c>
      <c r="M39" s="50" t="s">
        <v>113</v>
      </c>
      <c r="N39" s="50"/>
      <c r="O39" s="51" t="s">
        <v>276</v>
      </c>
      <c r="P39" s="51" t="s">
        <v>355</v>
      </c>
    </row>
    <row r="40" spans="1:16" ht="12.75" customHeight="1" thickBot="1" x14ac:dyDescent="0.25">
      <c r="A40" s="12" t="str">
        <f t="shared" si="0"/>
        <v> BRNO 28 </v>
      </c>
      <c r="B40" s="11" t="str">
        <f t="shared" si="1"/>
        <v>I</v>
      </c>
      <c r="C40" s="12">
        <f t="shared" si="2"/>
        <v>46622.474999999999</v>
      </c>
      <c r="D40" s="14" t="str">
        <f t="shared" si="3"/>
        <v>vis</v>
      </c>
      <c r="E40" s="48">
        <f>VLOOKUP(C40,Active!C$21:E$973,3,FALSE)</f>
        <v>4478.9967386846674</v>
      </c>
      <c r="F40" s="11" t="s">
        <v>95</v>
      </c>
      <c r="G40" s="14" t="str">
        <f t="shared" si="4"/>
        <v>46622.475</v>
      </c>
      <c r="H40" s="12">
        <f t="shared" si="5"/>
        <v>-2546</v>
      </c>
      <c r="I40" s="49" t="s">
        <v>356</v>
      </c>
      <c r="J40" s="50" t="s">
        <v>357</v>
      </c>
      <c r="K40" s="49">
        <v>-2546</v>
      </c>
      <c r="L40" s="49" t="s">
        <v>358</v>
      </c>
      <c r="M40" s="50" t="s">
        <v>113</v>
      </c>
      <c r="N40" s="50"/>
      <c r="O40" s="51" t="s">
        <v>359</v>
      </c>
      <c r="P40" s="51" t="s">
        <v>360</v>
      </c>
    </row>
    <row r="41" spans="1:16" ht="12.75" customHeight="1" thickBot="1" x14ac:dyDescent="0.25">
      <c r="A41" s="12" t="str">
        <f t="shared" si="0"/>
        <v> BRNO 28 </v>
      </c>
      <c r="B41" s="11" t="str">
        <f t="shared" si="1"/>
        <v>I</v>
      </c>
      <c r="C41" s="12">
        <f t="shared" si="2"/>
        <v>46622.48</v>
      </c>
      <c r="D41" s="14" t="str">
        <f t="shared" si="3"/>
        <v>vis</v>
      </c>
      <c r="E41" s="48">
        <f>VLOOKUP(C41,Active!C$21:E$973,3,FALSE)</f>
        <v>4478.9985469100693</v>
      </c>
      <c r="F41" s="11" t="s">
        <v>95</v>
      </c>
      <c r="G41" s="14" t="str">
        <f t="shared" si="4"/>
        <v>46622.480</v>
      </c>
      <c r="H41" s="12">
        <f t="shared" si="5"/>
        <v>-2546</v>
      </c>
      <c r="I41" s="49" t="s">
        <v>361</v>
      </c>
      <c r="J41" s="50" t="s">
        <v>362</v>
      </c>
      <c r="K41" s="49">
        <v>-2546</v>
      </c>
      <c r="L41" s="49" t="s">
        <v>363</v>
      </c>
      <c r="M41" s="50" t="s">
        <v>113</v>
      </c>
      <c r="N41" s="50"/>
      <c r="O41" s="51" t="s">
        <v>364</v>
      </c>
      <c r="P41" s="51" t="s">
        <v>360</v>
      </c>
    </row>
    <row r="42" spans="1:16" ht="12.75" customHeight="1" thickBot="1" x14ac:dyDescent="0.25">
      <c r="A42" s="12" t="str">
        <f t="shared" si="0"/>
        <v> BRNO 28 </v>
      </c>
      <c r="B42" s="11" t="str">
        <f t="shared" si="1"/>
        <v>I</v>
      </c>
      <c r="C42" s="12">
        <f t="shared" si="2"/>
        <v>46622.481</v>
      </c>
      <c r="D42" s="14" t="str">
        <f t="shared" si="3"/>
        <v>vis</v>
      </c>
      <c r="E42" s="48">
        <f>VLOOKUP(C42,Active!C$21:E$973,3,FALSE)</f>
        <v>4478.9989085551479</v>
      </c>
      <c r="F42" s="11" t="s">
        <v>95</v>
      </c>
      <c r="G42" s="14" t="str">
        <f t="shared" si="4"/>
        <v>46622.481</v>
      </c>
      <c r="H42" s="12">
        <f t="shared" si="5"/>
        <v>-2546</v>
      </c>
      <c r="I42" s="49" t="s">
        <v>365</v>
      </c>
      <c r="J42" s="50" t="s">
        <v>366</v>
      </c>
      <c r="K42" s="49">
        <v>-2546</v>
      </c>
      <c r="L42" s="49" t="s">
        <v>367</v>
      </c>
      <c r="M42" s="50" t="s">
        <v>113</v>
      </c>
      <c r="N42" s="50"/>
      <c r="O42" s="51" t="s">
        <v>368</v>
      </c>
      <c r="P42" s="51" t="s">
        <v>360</v>
      </c>
    </row>
    <row r="43" spans="1:16" ht="12.75" customHeight="1" thickBot="1" x14ac:dyDescent="0.25">
      <c r="A43" s="12" t="str">
        <f t="shared" ref="A43:A74" si="6">P43</f>
        <v> BRNO 28 </v>
      </c>
      <c r="B43" s="11" t="str">
        <f t="shared" ref="B43:B74" si="7">IF(H43=INT(H43),"I","II")</f>
        <v>I</v>
      </c>
      <c r="C43" s="12">
        <f t="shared" ref="C43:C74" si="8">1*G43</f>
        <v>46622.483</v>
      </c>
      <c r="D43" s="14" t="str">
        <f t="shared" ref="D43:D74" si="9">VLOOKUP(F43,I$1:J$5,2,FALSE)</f>
        <v>vis</v>
      </c>
      <c r="E43" s="48">
        <f>VLOOKUP(C43,Active!C$21:E$973,3,FALSE)</f>
        <v>4478.9996318453086</v>
      </c>
      <c r="F43" s="11" t="s">
        <v>95</v>
      </c>
      <c r="G43" s="14" t="str">
        <f t="shared" ref="G43:G74" si="10">MID(I43,3,LEN(I43)-3)</f>
        <v>46622.483</v>
      </c>
      <c r="H43" s="12">
        <f t="shared" ref="H43:H74" si="11">1*K43</f>
        <v>-2546</v>
      </c>
      <c r="I43" s="49" t="s">
        <v>369</v>
      </c>
      <c r="J43" s="50" t="s">
        <v>370</v>
      </c>
      <c r="K43" s="49">
        <v>-2546</v>
      </c>
      <c r="L43" s="49" t="s">
        <v>371</v>
      </c>
      <c r="M43" s="50" t="s">
        <v>113</v>
      </c>
      <c r="N43" s="50"/>
      <c r="O43" s="51" t="s">
        <v>372</v>
      </c>
      <c r="P43" s="51" t="s">
        <v>360</v>
      </c>
    </row>
    <row r="44" spans="1:16" ht="12.75" customHeight="1" thickBot="1" x14ac:dyDescent="0.25">
      <c r="A44" s="12" t="str">
        <f t="shared" si="6"/>
        <v> BBS 82 </v>
      </c>
      <c r="B44" s="11" t="str">
        <f t="shared" si="7"/>
        <v>I</v>
      </c>
      <c r="C44" s="12">
        <f t="shared" si="8"/>
        <v>46766.267999999996</v>
      </c>
      <c r="D44" s="14" t="str">
        <f t="shared" si="9"/>
        <v>vis</v>
      </c>
      <c r="E44" s="48">
        <f>VLOOKUP(C44,Active!C$21:E$973,3,FALSE)</f>
        <v>4530.998769683436</v>
      </c>
      <c r="F44" s="11" t="s">
        <v>95</v>
      </c>
      <c r="G44" s="14" t="str">
        <f t="shared" si="10"/>
        <v>46766.268</v>
      </c>
      <c r="H44" s="12">
        <f t="shared" si="11"/>
        <v>-2494</v>
      </c>
      <c r="I44" s="49" t="s">
        <v>373</v>
      </c>
      <c r="J44" s="50" t="s">
        <v>374</v>
      </c>
      <c r="K44" s="49">
        <v>-2494</v>
      </c>
      <c r="L44" s="49" t="s">
        <v>375</v>
      </c>
      <c r="M44" s="50" t="s">
        <v>113</v>
      </c>
      <c r="N44" s="50"/>
      <c r="O44" s="51" t="s">
        <v>276</v>
      </c>
      <c r="P44" s="51" t="s">
        <v>376</v>
      </c>
    </row>
    <row r="45" spans="1:16" ht="12.75" customHeight="1" thickBot="1" x14ac:dyDescent="0.25">
      <c r="A45" s="12" t="str">
        <f t="shared" si="6"/>
        <v> BRNO 30 </v>
      </c>
      <c r="B45" s="11" t="str">
        <f t="shared" si="7"/>
        <v>I</v>
      </c>
      <c r="C45" s="12">
        <f t="shared" si="8"/>
        <v>47034.493000000002</v>
      </c>
      <c r="D45" s="14" t="str">
        <f t="shared" si="9"/>
        <v>vis</v>
      </c>
      <c r="E45" s="48">
        <f>VLOOKUP(C45,Active!C$21:E$973,3,FALSE)</f>
        <v>4628.0010212857069</v>
      </c>
      <c r="F45" s="11" t="s">
        <v>95</v>
      </c>
      <c r="G45" s="14" t="str">
        <f t="shared" si="10"/>
        <v>47034.493</v>
      </c>
      <c r="H45" s="12">
        <f t="shared" si="11"/>
        <v>-2397</v>
      </c>
      <c r="I45" s="49" t="s">
        <v>377</v>
      </c>
      <c r="J45" s="50" t="s">
        <v>378</v>
      </c>
      <c r="K45" s="49">
        <v>-2397</v>
      </c>
      <c r="L45" s="49" t="s">
        <v>379</v>
      </c>
      <c r="M45" s="50" t="s">
        <v>113</v>
      </c>
      <c r="N45" s="50"/>
      <c r="O45" s="51" t="s">
        <v>380</v>
      </c>
      <c r="P45" s="51" t="s">
        <v>381</v>
      </c>
    </row>
    <row r="46" spans="1:16" ht="12.75" customHeight="1" thickBot="1" x14ac:dyDescent="0.25">
      <c r="A46" s="12" t="str">
        <f t="shared" si="6"/>
        <v> BRNO 30 </v>
      </c>
      <c r="B46" s="11" t="str">
        <f t="shared" si="7"/>
        <v>I</v>
      </c>
      <c r="C46" s="12">
        <f t="shared" si="8"/>
        <v>47034.493000000002</v>
      </c>
      <c r="D46" s="14" t="str">
        <f t="shared" si="9"/>
        <v>vis</v>
      </c>
      <c r="E46" s="48">
        <f>VLOOKUP(C46,Active!C$21:E$973,3,FALSE)</f>
        <v>4628.0010212857069</v>
      </c>
      <c r="F46" s="11" t="s">
        <v>95</v>
      </c>
      <c r="G46" s="14" t="str">
        <f t="shared" si="10"/>
        <v>47034.493</v>
      </c>
      <c r="H46" s="12">
        <f t="shared" si="11"/>
        <v>-2397</v>
      </c>
      <c r="I46" s="49" t="s">
        <v>377</v>
      </c>
      <c r="J46" s="50" t="s">
        <v>378</v>
      </c>
      <c r="K46" s="49">
        <v>-2397</v>
      </c>
      <c r="L46" s="49" t="s">
        <v>379</v>
      </c>
      <c r="M46" s="50" t="s">
        <v>113</v>
      </c>
      <c r="N46" s="50"/>
      <c r="O46" s="51" t="s">
        <v>382</v>
      </c>
      <c r="P46" s="51" t="s">
        <v>381</v>
      </c>
    </row>
    <row r="47" spans="1:16" ht="12.75" customHeight="1" thickBot="1" x14ac:dyDescent="0.25">
      <c r="A47" s="12" t="str">
        <f t="shared" si="6"/>
        <v> BRNO 30 </v>
      </c>
      <c r="B47" s="11" t="str">
        <f t="shared" si="7"/>
        <v>I</v>
      </c>
      <c r="C47" s="12">
        <f t="shared" si="8"/>
        <v>47034.508000000002</v>
      </c>
      <c r="D47" s="14" t="str">
        <f t="shared" si="9"/>
        <v>vis</v>
      </c>
      <c r="E47" s="48">
        <f>VLOOKUP(C47,Active!C$21:E$973,3,FALSE)</f>
        <v>4628.006445961908</v>
      </c>
      <c r="F47" s="11" t="s">
        <v>95</v>
      </c>
      <c r="G47" s="14" t="str">
        <f t="shared" si="10"/>
        <v>47034.508</v>
      </c>
      <c r="H47" s="12">
        <f t="shared" si="11"/>
        <v>-2397</v>
      </c>
      <c r="I47" s="49" t="s">
        <v>383</v>
      </c>
      <c r="J47" s="50" t="s">
        <v>384</v>
      </c>
      <c r="K47" s="49">
        <v>-2397</v>
      </c>
      <c r="L47" s="49" t="s">
        <v>385</v>
      </c>
      <c r="M47" s="50" t="s">
        <v>113</v>
      </c>
      <c r="N47" s="50"/>
      <c r="O47" s="51" t="s">
        <v>386</v>
      </c>
      <c r="P47" s="51" t="s">
        <v>381</v>
      </c>
    </row>
    <row r="48" spans="1:16" ht="12.75" customHeight="1" thickBot="1" x14ac:dyDescent="0.25">
      <c r="A48" s="12" t="str">
        <f t="shared" si="6"/>
        <v> BBS 86 </v>
      </c>
      <c r="B48" s="11" t="str">
        <f t="shared" si="7"/>
        <v>I</v>
      </c>
      <c r="C48" s="12">
        <f t="shared" si="8"/>
        <v>47117.423999999999</v>
      </c>
      <c r="D48" s="14" t="str">
        <f t="shared" si="9"/>
        <v>vis</v>
      </c>
      <c r="E48" s="48">
        <f>VLOOKUP(C48,Active!C$21:E$973,3,FALSE)</f>
        <v>4657.9926094211432</v>
      </c>
      <c r="F48" s="11" t="s">
        <v>95</v>
      </c>
      <c r="G48" s="14" t="str">
        <f t="shared" si="10"/>
        <v>47117.424</v>
      </c>
      <c r="H48" s="12">
        <f t="shared" si="11"/>
        <v>-2367</v>
      </c>
      <c r="I48" s="49" t="s">
        <v>387</v>
      </c>
      <c r="J48" s="50" t="s">
        <v>388</v>
      </c>
      <c r="K48" s="49">
        <v>-2367</v>
      </c>
      <c r="L48" s="49" t="s">
        <v>332</v>
      </c>
      <c r="M48" s="50" t="s">
        <v>113</v>
      </c>
      <c r="N48" s="50"/>
      <c r="O48" s="51" t="s">
        <v>276</v>
      </c>
      <c r="P48" s="51" t="s">
        <v>389</v>
      </c>
    </row>
    <row r="49" spans="1:16" ht="12.75" customHeight="1" thickBot="1" x14ac:dyDescent="0.25">
      <c r="A49" s="12" t="str">
        <f t="shared" si="6"/>
        <v> BBS 90 </v>
      </c>
      <c r="B49" s="11" t="str">
        <f t="shared" si="7"/>
        <v>I</v>
      </c>
      <c r="C49" s="12">
        <f t="shared" si="8"/>
        <v>47471.362000000001</v>
      </c>
      <c r="D49" s="14" t="str">
        <f t="shared" si="9"/>
        <v>vis</v>
      </c>
      <c r="E49" s="48">
        <f>VLOOKUP(C49,Active!C$21:E$973,3,FALSE)</f>
        <v>4785.9925457716099</v>
      </c>
      <c r="F49" s="11" t="s">
        <v>95</v>
      </c>
      <c r="G49" s="14" t="str">
        <f t="shared" si="10"/>
        <v>47471.362</v>
      </c>
      <c r="H49" s="12">
        <f t="shared" si="11"/>
        <v>-2239</v>
      </c>
      <c r="I49" s="49" t="s">
        <v>390</v>
      </c>
      <c r="J49" s="50" t="s">
        <v>391</v>
      </c>
      <c r="K49" s="49">
        <v>-2239</v>
      </c>
      <c r="L49" s="49" t="s">
        <v>392</v>
      </c>
      <c r="M49" s="50" t="s">
        <v>113</v>
      </c>
      <c r="N49" s="50"/>
      <c r="O49" s="51" t="s">
        <v>276</v>
      </c>
      <c r="P49" s="51" t="s">
        <v>393</v>
      </c>
    </row>
    <row r="50" spans="1:16" ht="12.75" customHeight="1" thickBot="1" x14ac:dyDescent="0.25">
      <c r="A50" s="12" t="str">
        <f t="shared" si="6"/>
        <v> BBS 93 </v>
      </c>
      <c r="B50" s="11" t="str">
        <f t="shared" si="7"/>
        <v>I</v>
      </c>
      <c r="C50" s="12">
        <f t="shared" si="8"/>
        <v>47825.322</v>
      </c>
      <c r="D50" s="14" t="str">
        <f t="shared" si="9"/>
        <v>vis</v>
      </c>
      <c r="E50" s="48">
        <f>VLOOKUP(C50,Active!C$21:E$973,3,FALSE)</f>
        <v>4914.0004383138366</v>
      </c>
      <c r="F50" s="11" t="s">
        <v>95</v>
      </c>
      <c r="G50" s="14" t="str">
        <f t="shared" si="10"/>
        <v>47825.322</v>
      </c>
      <c r="H50" s="12">
        <f t="shared" si="11"/>
        <v>-2111</v>
      </c>
      <c r="I50" s="49" t="s">
        <v>394</v>
      </c>
      <c r="J50" s="50" t="s">
        <v>395</v>
      </c>
      <c r="K50" s="49">
        <v>-2111</v>
      </c>
      <c r="L50" s="49" t="s">
        <v>396</v>
      </c>
      <c r="M50" s="50" t="s">
        <v>113</v>
      </c>
      <c r="N50" s="50"/>
      <c r="O50" s="51" t="s">
        <v>276</v>
      </c>
      <c r="P50" s="51" t="s">
        <v>397</v>
      </c>
    </row>
    <row r="51" spans="1:16" ht="12.75" customHeight="1" thickBot="1" x14ac:dyDescent="0.25">
      <c r="A51" s="12" t="str">
        <f t="shared" si="6"/>
        <v> BBS 96 </v>
      </c>
      <c r="B51" s="11" t="str">
        <f t="shared" si="7"/>
        <v>I</v>
      </c>
      <c r="C51" s="12">
        <f t="shared" si="8"/>
        <v>48176.472000000002</v>
      </c>
      <c r="D51" s="14" t="str">
        <f t="shared" si="9"/>
        <v>vis</v>
      </c>
      <c r="E51" s="48">
        <f>VLOOKUP(C51,Active!C$21:E$973,3,FALSE)</f>
        <v>5040.9921081810635</v>
      </c>
      <c r="F51" s="11" t="s">
        <v>95</v>
      </c>
      <c r="G51" s="14" t="str">
        <f t="shared" si="10"/>
        <v>48176.472</v>
      </c>
      <c r="H51" s="12">
        <f t="shared" si="11"/>
        <v>-1984</v>
      </c>
      <c r="I51" s="49" t="s">
        <v>398</v>
      </c>
      <c r="J51" s="50" t="s">
        <v>399</v>
      </c>
      <c r="K51" s="49">
        <v>-1984</v>
      </c>
      <c r="L51" s="49" t="s">
        <v>400</v>
      </c>
      <c r="M51" s="50" t="s">
        <v>113</v>
      </c>
      <c r="N51" s="50"/>
      <c r="O51" s="51" t="s">
        <v>276</v>
      </c>
      <c r="P51" s="51" t="s">
        <v>401</v>
      </c>
    </row>
    <row r="52" spans="1:16" ht="12.75" customHeight="1" thickBot="1" x14ac:dyDescent="0.25">
      <c r="A52" s="12" t="str">
        <f t="shared" si="6"/>
        <v> BBS 98 </v>
      </c>
      <c r="B52" s="11" t="str">
        <f t="shared" si="7"/>
        <v>I</v>
      </c>
      <c r="C52" s="12">
        <f t="shared" si="8"/>
        <v>48483.404000000002</v>
      </c>
      <c r="D52" s="14" t="str">
        <f t="shared" si="9"/>
        <v>vis</v>
      </c>
      <c r="E52" s="48">
        <f>VLOOKUP(C52,Active!C$21:E$973,3,FALSE)</f>
        <v>5151.9925558976729</v>
      </c>
      <c r="F52" s="11" t="s">
        <v>95</v>
      </c>
      <c r="G52" s="14" t="str">
        <f t="shared" si="10"/>
        <v>48483.404</v>
      </c>
      <c r="H52" s="12">
        <f t="shared" si="11"/>
        <v>-1873</v>
      </c>
      <c r="I52" s="49" t="s">
        <v>402</v>
      </c>
      <c r="J52" s="50" t="s">
        <v>403</v>
      </c>
      <c r="K52" s="49">
        <v>-1873</v>
      </c>
      <c r="L52" s="49" t="s">
        <v>404</v>
      </c>
      <c r="M52" s="50" t="s">
        <v>113</v>
      </c>
      <c r="N52" s="50"/>
      <c r="O52" s="51" t="s">
        <v>276</v>
      </c>
      <c r="P52" s="51" t="s">
        <v>405</v>
      </c>
    </row>
    <row r="53" spans="1:16" ht="12.75" customHeight="1" thickBot="1" x14ac:dyDescent="0.25">
      <c r="A53" s="12" t="str">
        <f t="shared" si="6"/>
        <v> BBS 99 </v>
      </c>
      <c r="B53" s="11" t="str">
        <f t="shared" si="7"/>
        <v>I</v>
      </c>
      <c r="C53" s="12">
        <f t="shared" si="8"/>
        <v>48519.339</v>
      </c>
      <c r="D53" s="14" t="str">
        <f t="shared" si="9"/>
        <v>vis</v>
      </c>
      <c r="E53" s="48">
        <f>VLOOKUP(C53,Active!C$21:E$973,3,FALSE)</f>
        <v>5164.988271850053</v>
      </c>
      <c r="F53" s="11" t="s">
        <v>95</v>
      </c>
      <c r="G53" s="14" t="str">
        <f t="shared" si="10"/>
        <v>48519.339</v>
      </c>
      <c r="H53" s="12">
        <f t="shared" si="11"/>
        <v>-1860</v>
      </c>
      <c r="I53" s="49" t="s">
        <v>406</v>
      </c>
      <c r="J53" s="50" t="s">
        <v>407</v>
      </c>
      <c r="K53" s="49">
        <v>-1860</v>
      </c>
      <c r="L53" s="49" t="s">
        <v>408</v>
      </c>
      <c r="M53" s="50" t="s">
        <v>113</v>
      </c>
      <c r="N53" s="50"/>
      <c r="O53" s="51" t="s">
        <v>276</v>
      </c>
      <c r="P53" s="51" t="s">
        <v>409</v>
      </c>
    </row>
    <row r="54" spans="1:16" ht="12.75" customHeight="1" thickBot="1" x14ac:dyDescent="0.25">
      <c r="A54" s="12" t="str">
        <f t="shared" si="6"/>
        <v> BBS 102 </v>
      </c>
      <c r="B54" s="11" t="str">
        <f t="shared" si="7"/>
        <v>I</v>
      </c>
      <c r="C54" s="12">
        <f t="shared" si="8"/>
        <v>48859.459000000003</v>
      </c>
      <c r="D54" s="14" t="str">
        <f t="shared" si="9"/>
        <v>vis</v>
      </c>
      <c r="E54" s="48">
        <f>VLOOKUP(C54,Active!C$21:E$973,3,FALSE)</f>
        <v>5287.9909964840872</v>
      </c>
      <c r="F54" s="11" t="s">
        <v>95</v>
      </c>
      <c r="G54" s="14" t="str">
        <f t="shared" si="10"/>
        <v>48859.459</v>
      </c>
      <c r="H54" s="12">
        <f t="shared" si="11"/>
        <v>-1737</v>
      </c>
      <c r="I54" s="49" t="s">
        <v>410</v>
      </c>
      <c r="J54" s="50" t="s">
        <v>411</v>
      </c>
      <c r="K54" s="49">
        <v>-1737</v>
      </c>
      <c r="L54" s="49" t="s">
        <v>412</v>
      </c>
      <c r="M54" s="50" t="s">
        <v>113</v>
      </c>
      <c r="N54" s="50"/>
      <c r="O54" s="51" t="s">
        <v>276</v>
      </c>
      <c r="P54" s="51" t="s">
        <v>413</v>
      </c>
    </row>
    <row r="55" spans="1:16" ht="12.75" customHeight="1" thickBot="1" x14ac:dyDescent="0.25">
      <c r="A55" s="12" t="str">
        <f t="shared" si="6"/>
        <v> BBS 105 </v>
      </c>
      <c r="B55" s="11" t="str">
        <f t="shared" si="7"/>
        <v>I</v>
      </c>
      <c r="C55" s="12">
        <f t="shared" si="8"/>
        <v>49213.381000000001</v>
      </c>
      <c r="D55" s="14" t="str">
        <f t="shared" si="9"/>
        <v>vis</v>
      </c>
      <c r="E55" s="48">
        <f>VLOOKUP(C55,Active!C$21:E$973,3,FALSE)</f>
        <v>5415.9851465132715</v>
      </c>
      <c r="F55" s="11" t="s">
        <v>95</v>
      </c>
      <c r="G55" s="14" t="str">
        <f t="shared" si="10"/>
        <v>49213.381</v>
      </c>
      <c r="H55" s="12">
        <f t="shared" si="11"/>
        <v>-1609</v>
      </c>
      <c r="I55" s="49" t="s">
        <v>414</v>
      </c>
      <c r="J55" s="50" t="s">
        <v>415</v>
      </c>
      <c r="K55" s="49">
        <v>-1609</v>
      </c>
      <c r="L55" s="49" t="s">
        <v>367</v>
      </c>
      <c r="M55" s="50" t="s">
        <v>113</v>
      </c>
      <c r="N55" s="50"/>
      <c r="O55" s="51" t="s">
        <v>276</v>
      </c>
      <c r="P55" s="51" t="s">
        <v>416</v>
      </c>
    </row>
    <row r="56" spans="1:16" ht="12.75" customHeight="1" thickBot="1" x14ac:dyDescent="0.25">
      <c r="A56" s="12" t="str">
        <f t="shared" si="6"/>
        <v> BBS 110 </v>
      </c>
      <c r="B56" s="11" t="str">
        <f t="shared" si="7"/>
        <v>I</v>
      </c>
      <c r="C56" s="12">
        <f t="shared" si="8"/>
        <v>49990.406000000003</v>
      </c>
      <c r="D56" s="14" t="str">
        <f t="shared" si="9"/>
        <v>vis</v>
      </c>
      <c r="E56" s="48">
        <f>VLOOKUP(C56,Active!C$21:E$973,3,FALSE)</f>
        <v>5696.9924148560913</v>
      </c>
      <c r="F56" s="11" t="s">
        <v>95</v>
      </c>
      <c r="G56" s="14" t="str">
        <f t="shared" si="10"/>
        <v>49990.406</v>
      </c>
      <c r="H56" s="12">
        <f t="shared" si="11"/>
        <v>-1328</v>
      </c>
      <c r="I56" s="49" t="s">
        <v>417</v>
      </c>
      <c r="J56" s="50" t="s">
        <v>418</v>
      </c>
      <c r="K56" s="49">
        <v>-1328</v>
      </c>
      <c r="L56" s="49" t="s">
        <v>419</v>
      </c>
      <c r="M56" s="50" t="s">
        <v>113</v>
      </c>
      <c r="N56" s="50"/>
      <c r="O56" s="51" t="s">
        <v>276</v>
      </c>
      <c r="P56" s="51" t="s">
        <v>420</v>
      </c>
    </row>
    <row r="57" spans="1:16" ht="12.75" customHeight="1" thickBot="1" x14ac:dyDescent="0.25">
      <c r="A57" s="12" t="str">
        <f t="shared" si="6"/>
        <v> BBS 113 </v>
      </c>
      <c r="B57" s="11" t="str">
        <f t="shared" si="7"/>
        <v>I</v>
      </c>
      <c r="C57" s="12">
        <f t="shared" si="8"/>
        <v>50380.258999999998</v>
      </c>
      <c r="D57" s="14" t="str">
        <f t="shared" si="9"/>
        <v>vis</v>
      </c>
      <c r="E57" s="48">
        <f>VLOOKUP(C57,Active!C$21:E$973,3,FALSE)</f>
        <v>5837.980834257336</v>
      </c>
      <c r="F57" s="11" t="s">
        <v>95</v>
      </c>
      <c r="G57" s="14" t="str">
        <f t="shared" si="10"/>
        <v>50380.259</v>
      </c>
      <c r="H57" s="12">
        <f t="shared" si="11"/>
        <v>-1187</v>
      </c>
      <c r="I57" s="49" t="s">
        <v>421</v>
      </c>
      <c r="J57" s="50" t="s">
        <v>422</v>
      </c>
      <c r="K57" s="49">
        <v>-1187</v>
      </c>
      <c r="L57" s="49" t="s">
        <v>423</v>
      </c>
      <c r="M57" s="50" t="s">
        <v>424</v>
      </c>
      <c r="N57" s="50" t="s">
        <v>425</v>
      </c>
      <c r="O57" s="51" t="s">
        <v>426</v>
      </c>
      <c r="P57" s="51" t="s">
        <v>427</v>
      </c>
    </row>
    <row r="58" spans="1:16" ht="12.75" customHeight="1" thickBot="1" x14ac:dyDescent="0.25">
      <c r="A58" s="12" t="str">
        <f t="shared" si="6"/>
        <v> BBS 114 </v>
      </c>
      <c r="B58" s="11" t="str">
        <f t="shared" si="7"/>
        <v>I</v>
      </c>
      <c r="C58" s="12">
        <f t="shared" si="8"/>
        <v>50391.309000000001</v>
      </c>
      <c r="D58" s="14" t="str">
        <f t="shared" si="9"/>
        <v>vis</v>
      </c>
      <c r="E58" s="48">
        <f>VLOOKUP(C58,Active!C$21:E$973,3,FALSE)</f>
        <v>5841.9770123921307</v>
      </c>
      <c r="F58" s="11" t="s">
        <v>95</v>
      </c>
      <c r="G58" s="14" t="str">
        <f t="shared" si="10"/>
        <v>50391.309</v>
      </c>
      <c r="H58" s="12">
        <f t="shared" si="11"/>
        <v>-1183</v>
      </c>
      <c r="I58" s="49" t="s">
        <v>428</v>
      </c>
      <c r="J58" s="50" t="s">
        <v>429</v>
      </c>
      <c r="K58" s="49">
        <v>-1183</v>
      </c>
      <c r="L58" s="49" t="s">
        <v>392</v>
      </c>
      <c r="M58" s="50" t="s">
        <v>113</v>
      </c>
      <c r="N58" s="50"/>
      <c r="O58" s="51" t="s">
        <v>276</v>
      </c>
      <c r="P58" s="51" t="s">
        <v>430</v>
      </c>
    </row>
    <row r="59" spans="1:16" ht="12.75" customHeight="1" thickBot="1" x14ac:dyDescent="0.25">
      <c r="A59" s="12" t="str">
        <f t="shared" si="6"/>
        <v> BBS 116 </v>
      </c>
      <c r="B59" s="11" t="str">
        <f t="shared" si="7"/>
        <v>I</v>
      </c>
      <c r="C59" s="12">
        <f t="shared" si="8"/>
        <v>50684.404999999999</v>
      </c>
      <c r="D59" s="14" t="str">
        <f t="shared" si="9"/>
        <v>vis</v>
      </c>
      <c r="E59" s="48">
        <f>VLOOKUP(C59,Active!C$21:E$973,3,FALSE)</f>
        <v>5947.9737387808646</v>
      </c>
      <c r="F59" s="11" t="s">
        <v>95</v>
      </c>
      <c r="G59" s="14" t="str">
        <f t="shared" si="10"/>
        <v>50684.405</v>
      </c>
      <c r="H59" s="12">
        <f t="shared" si="11"/>
        <v>-1077</v>
      </c>
      <c r="I59" s="49" t="s">
        <v>431</v>
      </c>
      <c r="J59" s="50" t="s">
        <v>432</v>
      </c>
      <c r="K59" s="49">
        <v>-1077</v>
      </c>
      <c r="L59" s="49" t="s">
        <v>332</v>
      </c>
      <c r="M59" s="50" t="s">
        <v>424</v>
      </c>
      <c r="N59" s="50" t="s">
        <v>425</v>
      </c>
      <c r="O59" s="51" t="s">
        <v>433</v>
      </c>
      <c r="P59" s="51" t="s">
        <v>434</v>
      </c>
    </row>
    <row r="60" spans="1:16" ht="12.75" customHeight="1" thickBot="1" x14ac:dyDescent="0.25">
      <c r="A60" s="12" t="str">
        <f t="shared" si="6"/>
        <v> BBS 116 </v>
      </c>
      <c r="B60" s="11" t="str">
        <f t="shared" si="7"/>
        <v>I</v>
      </c>
      <c r="C60" s="12">
        <f t="shared" si="8"/>
        <v>50731.402000000002</v>
      </c>
      <c r="D60" s="14" t="str">
        <f t="shared" si="9"/>
        <v>vis</v>
      </c>
      <c r="E60" s="48">
        <f>VLOOKUP(C60,Active!C$21:E$973,3,FALSE)</f>
        <v>5964.9699726090021</v>
      </c>
      <c r="F60" s="11" t="s">
        <v>95</v>
      </c>
      <c r="G60" s="14" t="str">
        <f t="shared" si="10"/>
        <v>50731.402</v>
      </c>
      <c r="H60" s="12">
        <f t="shared" si="11"/>
        <v>-1060</v>
      </c>
      <c r="I60" s="49" t="s">
        <v>435</v>
      </c>
      <c r="J60" s="50" t="s">
        <v>436</v>
      </c>
      <c r="K60" s="49">
        <v>-1060</v>
      </c>
      <c r="L60" s="49" t="s">
        <v>348</v>
      </c>
      <c r="M60" s="50" t="s">
        <v>113</v>
      </c>
      <c r="N60" s="50"/>
      <c r="O60" s="51" t="s">
        <v>276</v>
      </c>
      <c r="P60" s="51" t="s">
        <v>434</v>
      </c>
    </row>
    <row r="61" spans="1:16" ht="12.75" customHeight="1" thickBot="1" x14ac:dyDescent="0.25">
      <c r="A61" s="12" t="str">
        <f t="shared" si="6"/>
        <v>IBVS 5287 </v>
      </c>
      <c r="B61" s="11" t="str">
        <f t="shared" si="7"/>
        <v>I</v>
      </c>
      <c r="C61" s="12">
        <f t="shared" si="8"/>
        <v>51848.543700000002</v>
      </c>
      <c r="D61" s="14" t="str">
        <f t="shared" si="9"/>
        <v>vis</v>
      </c>
      <c r="E61" s="48">
        <f>VLOOKUP(C61,Active!C$21:E$973,3,FALSE)</f>
        <v>6368.9787721570901</v>
      </c>
      <c r="F61" s="11" t="s">
        <v>95</v>
      </c>
      <c r="G61" s="14" t="str">
        <f t="shared" si="10"/>
        <v>51848.5437</v>
      </c>
      <c r="H61" s="12">
        <f t="shared" si="11"/>
        <v>-656</v>
      </c>
      <c r="I61" s="49" t="s">
        <v>437</v>
      </c>
      <c r="J61" s="50" t="s">
        <v>438</v>
      </c>
      <c r="K61" s="49">
        <v>-656</v>
      </c>
      <c r="L61" s="49" t="s">
        <v>439</v>
      </c>
      <c r="M61" s="50" t="s">
        <v>424</v>
      </c>
      <c r="N61" s="50" t="s">
        <v>425</v>
      </c>
      <c r="O61" s="51" t="s">
        <v>386</v>
      </c>
      <c r="P61" s="52" t="s">
        <v>440</v>
      </c>
    </row>
    <row r="62" spans="1:16" ht="12.75" customHeight="1" thickBot="1" x14ac:dyDescent="0.25">
      <c r="A62" s="12" t="str">
        <f t="shared" si="6"/>
        <v>BAVM 152 </v>
      </c>
      <c r="B62" s="11" t="str">
        <f t="shared" si="7"/>
        <v>I</v>
      </c>
      <c r="C62" s="12">
        <f t="shared" si="8"/>
        <v>52202.479099999997</v>
      </c>
      <c r="D62" s="14" t="str">
        <f t="shared" si="9"/>
        <v>vis</v>
      </c>
      <c r="E62" s="48">
        <f>VLOOKUP(C62,Active!C$21:E$973,3,FALSE)</f>
        <v>6496.9777682303466</v>
      </c>
      <c r="F62" s="11" t="s">
        <v>95</v>
      </c>
      <c r="G62" s="14" t="str">
        <f t="shared" si="10"/>
        <v>52202.4791</v>
      </c>
      <c r="H62" s="12">
        <f t="shared" si="11"/>
        <v>-528</v>
      </c>
      <c r="I62" s="49" t="s">
        <v>441</v>
      </c>
      <c r="J62" s="50" t="s">
        <v>442</v>
      </c>
      <c r="K62" s="49">
        <v>-528</v>
      </c>
      <c r="L62" s="49" t="s">
        <v>443</v>
      </c>
      <c r="M62" s="50" t="s">
        <v>424</v>
      </c>
      <c r="N62" s="50" t="s">
        <v>444</v>
      </c>
      <c r="O62" s="51" t="s">
        <v>445</v>
      </c>
      <c r="P62" s="52" t="s">
        <v>446</v>
      </c>
    </row>
    <row r="63" spans="1:16" ht="12.75" customHeight="1" thickBot="1" x14ac:dyDescent="0.25">
      <c r="A63" s="12" t="str">
        <f t="shared" si="6"/>
        <v> BBS 129 </v>
      </c>
      <c r="B63" s="11" t="str">
        <f t="shared" si="7"/>
        <v>I</v>
      </c>
      <c r="C63" s="12">
        <f t="shared" si="8"/>
        <v>52531.5268</v>
      </c>
      <c r="D63" s="14" t="str">
        <f t="shared" si="9"/>
        <v>vis</v>
      </c>
      <c r="E63" s="48">
        <f>VLOOKUP(C63,Active!C$21:E$973,3,FALSE)</f>
        <v>6615.9762500443012</v>
      </c>
      <c r="F63" s="11" t="s">
        <v>95</v>
      </c>
      <c r="G63" s="14" t="str">
        <f t="shared" si="10"/>
        <v>52531.5268</v>
      </c>
      <c r="H63" s="12">
        <f t="shared" si="11"/>
        <v>-409</v>
      </c>
      <c r="I63" s="49" t="s">
        <v>451</v>
      </c>
      <c r="J63" s="50" t="s">
        <v>452</v>
      </c>
      <c r="K63" s="49">
        <v>-409</v>
      </c>
      <c r="L63" s="49" t="s">
        <v>453</v>
      </c>
      <c r="M63" s="50" t="s">
        <v>424</v>
      </c>
      <c r="N63" s="50" t="s">
        <v>425</v>
      </c>
      <c r="O63" s="51" t="s">
        <v>426</v>
      </c>
      <c r="P63" s="51" t="s">
        <v>454</v>
      </c>
    </row>
    <row r="64" spans="1:16" ht="12.75" customHeight="1" thickBot="1" x14ac:dyDescent="0.25">
      <c r="A64" s="12" t="str">
        <f t="shared" si="6"/>
        <v>IBVS 5676 </v>
      </c>
      <c r="B64" s="11" t="str">
        <f t="shared" si="7"/>
        <v>I</v>
      </c>
      <c r="C64" s="12">
        <f t="shared" si="8"/>
        <v>52957.355600000003</v>
      </c>
      <c r="D64" s="14" t="str">
        <f t="shared" si="9"/>
        <v>vis</v>
      </c>
      <c r="E64" s="48">
        <f>VLOOKUP(C64,Active!C$21:E$973,3,FALSE)</f>
        <v>6769.9751405171965</v>
      </c>
      <c r="F64" s="11" t="s">
        <v>95</v>
      </c>
      <c r="G64" s="14" t="str">
        <f t="shared" si="10"/>
        <v>52957.3556</v>
      </c>
      <c r="H64" s="12">
        <f t="shared" si="11"/>
        <v>-255</v>
      </c>
      <c r="I64" s="49" t="s">
        <v>455</v>
      </c>
      <c r="J64" s="50" t="s">
        <v>456</v>
      </c>
      <c r="K64" s="49">
        <v>-255</v>
      </c>
      <c r="L64" s="49" t="s">
        <v>457</v>
      </c>
      <c r="M64" s="50" t="s">
        <v>424</v>
      </c>
      <c r="N64" s="50" t="s">
        <v>425</v>
      </c>
      <c r="O64" s="51" t="s">
        <v>458</v>
      </c>
      <c r="P64" s="52" t="s">
        <v>459</v>
      </c>
    </row>
    <row r="65" spans="1:16" ht="12.75" customHeight="1" thickBot="1" x14ac:dyDescent="0.25">
      <c r="A65" s="12" t="str">
        <f t="shared" si="6"/>
        <v>BAVM 173 </v>
      </c>
      <c r="B65" s="11" t="str">
        <f t="shared" si="7"/>
        <v>I</v>
      </c>
      <c r="C65" s="12">
        <f t="shared" si="8"/>
        <v>53300.241800000003</v>
      </c>
      <c r="D65" s="14" t="str">
        <f t="shared" si="9"/>
        <v>vis</v>
      </c>
      <c r="E65" s="48">
        <f>VLOOKUP(C65,Active!C$21:E$973,3,FALSE)</f>
        <v>6893.9782477717254</v>
      </c>
      <c r="F65" s="11" t="s">
        <v>95</v>
      </c>
      <c r="G65" s="14" t="str">
        <f t="shared" si="10"/>
        <v>53300.2418</v>
      </c>
      <c r="H65" s="12">
        <f t="shared" si="11"/>
        <v>-131</v>
      </c>
      <c r="I65" s="49" t="s">
        <v>460</v>
      </c>
      <c r="J65" s="50" t="s">
        <v>461</v>
      </c>
      <c r="K65" s="49">
        <v>-131</v>
      </c>
      <c r="L65" s="49" t="s">
        <v>462</v>
      </c>
      <c r="M65" s="50" t="s">
        <v>424</v>
      </c>
      <c r="N65" s="50" t="s">
        <v>463</v>
      </c>
      <c r="O65" s="51" t="s">
        <v>445</v>
      </c>
      <c r="P65" s="52" t="s">
        <v>464</v>
      </c>
    </row>
    <row r="66" spans="1:16" ht="12.75" customHeight="1" thickBot="1" x14ac:dyDescent="0.25">
      <c r="A66" s="12" t="str">
        <f t="shared" si="6"/>
        <v>BAVM 178 </v>
      </c>
      <c r="B66" s="11" t="str">
        <f t="shared" si="7"/>
        <v>I</v>
      </c>
      <c r="C66" s="12">
        <f t="shared" si="8"/>
        <v>53662.456400000003</v>
      </c>
      <c r="D66" s="14" t="str">
        <f t="shared" si="9"/>
        <v>vis</v>
      </c>
      <c r="E66" s="48">
        <f>VLOOKUP(C66,Active!C$21:E$973,3,FALSE)</f>
        <v>7024.9713757919135</v>
      </c>
      <c r="F66" s="11" t="s">
        <v>95</v>
      </c>
      <c r="G66" s="14" t="str">
        <f t="shared" si="10"/>
        <v>53662.4564</v>
      </c>
      <c r="H66" s="12">
        <f t="shared" si="11"/>
        <v>0</v>
      </c>
      <c r="I66" s="49" t="s">
        <v>465</v>
      </c>
      <c r="J66" s="50" t="s">
        <v>466</v>
      </c>
      <c r="K66" s="49" t="s">
        <v>467</v>
      </c>
      <c r="L66" s="49" t="s">
        <v>468</v>
      </c>
      <c r="M66" s="50" t="s">
        <v>469</v>
      </c>
      <c r="N66" s="50" t="s">
        <v>463</v>
      </c>
      <c r="O66" s="51" t="s">
        <v>445</v>
      </c>
      <c r="P66" s="52" t="s">
        <v>470</v>
      </c>
    </row>
    <row r="67" spans="1:16" ht="12.75" customHeight="1" thickBot="1" x14ac:dyDescent="0.25">
      <c r="A67" s="12" t="str">
        <f t="shared" si="6"/>
        <v>IBVS 5897 </v>
      </c>
      <c r="B67" s="11" t="str">
        <f t="shared" si="7"/>
        <v>I</v>
      </c>
      <c r="C67" s="12">
        <f t="shared" si="8"/>
        <v>54298.4326</v>
      </c>
      <c r="D67" s="14" t="str">
        <f t="shared" si="9"/>
        <v>vis</v>
      </c>
      <c r="E67" s="48">
        <f>VLOOKUP(C67,Active!C$21:E$973,3,FALSE)</f>
        <v>7254.9690395646949</v>
      </c>
      <c r="F67" s="11" t="s">
        <v>95</v>
      </c>
      <c r="G67" s="14" t="str">
        <f t="shared" si="10"/>
        <v>54298.4326</v>
      </c>
      <c r="H67" s="12">
        <f t="shared" si="11"/>
        <v>230</v>
      </c>
      <c r="I67" s="49" t="s">
        <v>471</v>
      </c>
      <c r="J67" s="50" t="s">
        <v>472</v>
      </c>
      <c r="K67" s="49" t="s">
        <v>473</v>
      </c>
      <c r="L67" s="49" t="s">
        <v>474</v>
      </c>
      <c r="M67" s="50" t="s">
        <v>469</v>
      </c>
      <c r="N67" s="50" t="s">
        <v>95</v>
      </c>
      <c r="O67" s="51" t="s">
        <v>475</v>
      </c>
      <c r="P67" s="52" t="s">
        <v>476</v>
      </c>
    </row>
    <row r="68" spans="1:16" ht="12.75" customHeight="1" thickBot="1" x14ac:dyDescent="0.25">
      <c r="A68" s="12" t="str">
        <f t="shared" si="6"/>
        <v>IBVS 5897 </v>
      </c>
      <c r="B68" s="11" t="str">
        <f t="shared" si="7"/>
        <v>I</v>
      </c>
      <c r="C68" s="12">
        <f t="shared" si="8"/>
        <v>54309.4931</v>
      </c>
      <c r="D68" s="14" t="str">
        <f t="shared" si="9"/>
        <v>vis</v>
      </c>
      <c r="E68" s="48">
        <f>VLOOKUP(C68,Active!C$21:E$973,3,FALSE)</f>
        <v>7258.9690149728294</v>
      </c>
      <c r="F68" s="11" t="s">
        <v>95</v>
      </c>
      <c r="G68" s="14" t="str">
        <f t="shared" si="10"/>
        <v>54309.4931</v>
      </c>
      <c r="H68" s="12">
        <f t="shared" si="11"/>
        <v>234</v>
      </c>
      <c r="I68" s="49" t="s">
        <v>477</v>
      </c>
      <c r="J68" s="50" t="s">
        <v>478</v>
      </c>
      <c r="K68" s="49" t="s">
        <v>479</v>
      </c>
      <c r="L68" s="49" t="s">
        <v>480</v>
      </c>
      <c r="M68" s="50" t="s">
        <v>469</v>
      </c>
      <c r="N68" s="50" t="s">
        <v>95</v>
      </c>
      <c r="O68" s="51" t="s">
        <v>475</v>
      </c>
      <c r="P68" s="52" t="s">
        <v>476</v>
      </c>
    </row>
    <row r="69" spans="1:16" ht="12.75" customHeight="1" thickBot="1" x14ac:dyDescent="0.25">
      <c r="A69" s="12" t="str">
        <f t="shared" si="6"/>
        <v> AN 177.109 </v>
      </c>
      <c r="B69" s="11" t="str">
        <f t="shared" si="7"/>
        <v>I</v>
      </c>
      <c r="C69" s="12">
        <f t="shared" si="8"/>
        <v>14898.34</v>
      </c>
      <c r="D69" s="14" t="str">
        <f t="shared" si="9"/>
        <v>vis</v>
      </c>
      <c r="E69" s="48">
        <f>VLOOKUP(C69,Active!C$21:E$973,3,FALSE)</f>
        <v>-6993.8806036001042</v>
      </c>
      <c r="F69" s="11" t="s">
        <v>95</v>
      </c>
      <c r="G69" s="14" t="str">
        <f t="shared" si="10"/>
        <v>14898.34</v>
      </c>
      <c r="H69" s="12">
        <f t="shared" si="11"/>
        <v>-14019</v>
      </c>
      <c r="I69" s="49" t="s">
        <v>98</v>
      </c>
      <c r="J69" s="50" t="s">
        <v>99</v>
      </c>
      <c r="K69" s="49">
        <v>-14019</v>
      </c>
      <c r="L69" s="49" t="s">
        <v>100</v>
      </c>
      <c r="M69" s="50" t="s">
        <v>101</v>
      </c>
      <c r="N69" s="50"/>
      <c r="O69" s="51" t="s">
        <v>102</v>
      </c>
      <c r="P69" s="51" t="s">
        <v>103</v>
      </c>
    </row>
    <row r="70" spans="1:16" ht="12.75" customHeight="1" thickBot="1" x14ac:dyDescent="0.25">
      <c r="A70" s="12" t="str">
        <f t="shared" si="6"/>
        <v> AN 177.109 </v>
      </c>
      <c r="B70" s="11" t="str">
        <f t="shared" si="7"/>
        <v>I</v>
      </c>
      <c r="C70" s="12">
        <f t="shared" si="8"/>
        <v>17550.18</v>
      </c>
      <c r="D70" s="14" t="str">
        <f t="shared" si="9"/>
        <v>vis</v>
      </c>
      <c r="E70" s="48">
        <f>VLOOKUP(C70,Active!C$21:E$973,3,FALSE)</f>
        <v>-6034.8557144624037</v>
      </c>
      <c r="F70" s="11" t="s">
        <v>95</v>
      </c>
      <c r="G70" s="14" t="str">
        <f t="shared" si="10"/>
        <v>17550.18</v>
      </c>
      <c r="H70" s="12">
        <f t="shared" si="11"/>
        <v>-13060</v>
      </c>
      <c r="I70" s="49" t="s">
        <v>104</v>
      </c>
      <c r="J70" s="50" t="s">
        <v>105</v>
      </c>
      <c r="K70" s="49">
        <v>-13060</v>
      </c>
      <c r="L70" s="49" t="s">
        <v>106</v>
      </c>
      <c r="M70" s="50" t="s">
        <v>101</v>
      </c>
      <c r="N70" s="50"/>
      <c r="O70" s="51" t="s">
        <v>102</v>
      </c>
      <c r="P70" s="51" t="s">
        <v>103</v>
      </c>
    </row>
    <row r="71" spans="1:16" ht="12.75" customHeight="1" thickBot="1" x14ac:dyDescent="0.25">
      <c r="A71" s="12" t="str">
        <f t="shared" si="6"/>
        <v> AN 177.109 </v>
      </c>
      <c r="B71" s="11" t="str">
        <f t="shared" si="7"/>
        <v>I</v>
      </c>
      <c r="C71" s="12">
        <f t="shared" si="8"/>
        <v>17793.439999999999</v>
      </c>
      <c r="D71" s="14" t="str">
        <f t="shared" si="9"/>
        <v>vis</v>
      </c>
      <c r="E71" s="48">
        <f>VLOOKUP(C71,Active!C$21:E$973,3,FALSE)</f>
        <v>-5946.8819322841291</v>
      </c>
      <c r="F71" s="11" t="s">
        <v>95</v>
      </c>
      <c r="G71" s="14" t="str">
        <f t="shared" si="10"/>
        <v>17793.44</v>
      </c>
      <c r="H71" s="12">
        <f t="shared" si="11"/>
        <v>-12972</v>
      </c>
      <c r="I71" s="49" t="s">
        <v>107</v>
      </c>
      <c r="J71" s="50" t="s">
        <v>108</v>
      </c>
      <c r="K71" s="49">
        <v>-12972</v>
      </c>
      <c r="L71" s="49" t="s">
        <v>109</v>
      </c>
      <c r="M71" s="50" t="s">
        <v>101</v>
      </c>
      <c r="N71" s="50"/>
      <c r="O71" s="51" t="s">
        <v>102</v>
      </c>
      <c r="P71" s="51" t="s">
        <v>103</v>
      </c>
    </row>
    <row r="72" spans="1:16" ht="12.75" customHeight="1" thickBot="1" x14ac:dyDescent="0.25">
      <c r="A72" s="12" t="str">
        <f t="shared" si="6"/>
        <v> AN 177.122 </v>
      </c>
      <c r="B72" s="11" t="str">
        <f t="shared" si="7"/>
        <v>I</v>
      </c>
      <c r="C72" s="12">
        <f t="shared" si="8"/>
        <v>17912.468000000001</v>
      </c>
      <c r="D72" s="14" t="str">
        <f t="shared" si="9"/>
        <v>vis</v>
      </c>
      <c r="E72" s="48">
        <f>VLOOKUP(C72,Active!C$21:E$973,3,FALSE)</f>
        <v>-5903.8360416933383</v>
      </c>
      <c r="F72" s="11" t="s">
        <v>95</v>
      </c>
      <c r="G72" s="14" t="str">
        <f t="shared" si="10"/>
        <v>17912.468</v>
      </c>
      <c r="H72" s="12">
        <f t="shared" si="11"/>
        <v>-12929</v>
      </c>
      <c r="I72" s="49" t="s">
        <v>110</v>
      </c>
      <c r="J72" s="50" t="s">
        <v>111</v>
      </c>
      <c r="K72" s="49">
        <v>-12929</v>
      </c>
      <c r="L72" s="49" t="s">
        <v>112</v>
      </c>
      <c r="M72" s="50" t="s">
        <v>113</v>
      </c>
      <c r="N72" s="50"/>
      <c r="O72" s="51" t="s">
        <v>114</v>
      </c>
      <c r="P72" s="51" t="s">
        <v>115</v>
      </c>
    </row>
    <row r="73" spans="1:16" ht="12.75" customHeight="1" thickBot="1" x14ac:dyDescent="0.25">
      <c r="A73" s="12" t="str">
        <f t="shared" si="6"/>
        <v> AN 178.173 </v>
      </c>
      <c r="B73" s="11" t="str">
        <f t="shared" si="7"/>
        <v>I</v>
      </c>
      <c r="C73" s="12">
        <f t="shared" si="8"/>
        <v>17959.366000000002</v>
      </c>
      <c r="D73" s="14" t="str">
        <f t="shared" si="9"/>
        <v>vis</v>
      </c>
      <c r="E73" s="48">
        <f>VLOOKUP(C73,Active!C$21:E$973,3,FALSE)</f>
        <v>-5886.8756107281288</v>
      </c>
      <c r="F73" s="11" t="s">
        <v>95</v>
      </c>
      <c r="G73" s="14" t="str">
        <f t="shared" si="10"/>
        <v>17959.366</v>
      </c>
      <c r="H73" s="12">
        <f t="shared" si="11"/>
        <v>-12912</v>
      </c>
      <c r="I73" s="49" t="s">
        <v>116</v>
      </c>
      <c r="J73" s="50" t="s">
        <v>117</v>
      </c>
      <c r="K73" s="49">
        <v>-12912</v>
      </c>
      <c r="L73" s="49" t="s">
        <v>118</v>
      </c>
      <c r="M73" s="50" t="s">
        <v>113</v>
      </c>
      <c r="N73" s="50"/>
      <c r="O73" s="51" t="s">
        <v>119</v>
      </c>
      <c r="P73" s="51" t="s">
        <v>120</v>
      </c>
    </row>
    <row r="74" spans="1:16" ht="12.75" customHeight="1" thickBot="1" x14ac:dyDescent="0.25">
      <c r="A74" s="12" t="str">
        <f t="shared" si="6"/>
        <v> AN 178.173 </v>
      </c>
      <c r="B74" s="11" t="str">
        <f t="shared" si="7"/>
        <v>I</v>
      </c>
      <c r="C74" s="12">
        <f t="shared" si="8"/>
        <v>17984.371999999999</v>
      </c>
      <c r="D74" s="14" t="str">
        <f t="shared" si="9"/>
        <v>vis</v>
      </c>
      <c r="E74" s="48">
        <f>VLOOKUP(C74,Active!C$21:E$973,3,FALSE)</f>
        <v>-5877.8323138558526</v>
      </c>
      <c r="F74" s="11" t="s">
        <v>95</v>
      </c>
      <c r="G74" s="14" t="str">
        <f t="shared" si="10"/>
        <v>17984.372</v>
      </c>
      <c r="H74" s="12">
        <f t="shared" si="11"/>
        <v>-12903</v>
      </c>
      <c r="I74" s="49" t="s">
        <v>121</v>
      </c>
      <c r="J74" s="50" t="s">
        <v>122</v>
      </c>
      <c r="K74" s="49">
        <v>-12903</v>
      </c>
      <c r="L74" s="49" t="s">
        <v>123</v>
      </c>
      <c r="M74" s="50" t="s">
        <v>113</v>
      </c>
      <c r="N74" s="50"/>
      <c r="O74" s="51" t="s">
        <v>119</v>
      </c>
      <c r="P74" s="51" t="s">
        <v>120</v>
      </c>
    </row>
    <row r="75" spans="1:16" ht="12.75" customHeight="1" thickBot="1" x14ac:dyDescent="0.25">
      <c r="A75" s="12" t="str">
        <f t="shared" ref="A75:A106" si="12">P75</f>
        <v> AN 234.111 </v>
      </c>
      <c r="B75" s="11" t="str">
        <f t="shared" ref="B75:B106" si="13">IF(H75=INT(H75),"I","II")</f>
        <v>I</v>
      </c>
      <c r="C75" s="12">
        <f t="shared" ref="C75:C106" si="14">1*G75</f>
        <v>18512.398000000001</v>
      </c>
      <c r="D75" s="14" t="str">
        <f t="shared" ref="D75:D106" si="15">VLOOKUP(F75,I$1:J$5,2,FALSE)</f>
        <v>vis</v>
      </c>
      <c r="E75" s="48">
        <f>VLOOKUP(C75,Active!C$21:E$973,3,FALSE)</f>
        <v>-5686.8743088058409</v>
      </c>
      <c r="F75" s="11" t="s">
        <v>95</v>
      </c>
      <c r="G75" s="14" t="str">
        <f t="shared" ref="G75:G106" si="16">MID(I75,3,LEN(I75)-3)</f>
        <v>18512.398</v>
      </c>
      <c r="H75" s="12">
        <f t="shared" ref="H75:H106" si="17">1*K75</f>
        <v>-12712</v>
      </c>
      <c r="I75" s="49" t="s">
        <v>124</v>
      </c>
      <c r="J75" s="50" t="s">
        <v>125</v>
      </c>
      <c r="K75" s="49">
        <v>-12712</v>
      </c>
      <c r="L75" s="49" t="s">
        <v>126</v>
      </c>
      <c r="M75" s="50" t="s">
        <v>113</v>
      </c>
      <c r="N75" s="50"/>
      <c r="O75" s="51" t="s">
        <v>127</v>
      </c>
      <c r="P75" s="51" t="s">
        <v>128</v>
      </c>
    </row>
    <row r="76" spans="1:16" ht="12.75" customHeight="1" thickBot="1" x14ac:dyDescent="0.25">
      <c r="A76" s="12" t="str">
        <f t="shared" si="12"/>
        <v> AN 234.111 </v>
      </c>
      <c r="B76" s="11" t="str">
        <f t="shared" si="13"/>
        <v>I</v>
      </c>
      <c r="C76" s="12">
        <f t="shared" si="14"/>
        <v>18628.522000000001</v>
      </c>
      <c r="D76" s="14" t="str">
        <f t="shared" si="15"/>
        <v>vis</v>
      </c>
      <c r="E76" s="48">
        <f>VLOOKUP(C76,Active!C$21:E$973,3,FALSE)</f>
        <v>-5644.8786355275788</v>
      </c>
      <c r="F76" s="11" t="s">
        <v>95</v>
      </c>
      <c r="G76" s="14" t="str">
        <f t="shared" si="16"/>
        <v>18628.522</v>
      </c>
      <c r="H76" s="12">
        <f t="shared" si="17"/>
        <v>-12670</v>
      </c>
      <c r="I76" s="49" t="s">
        <v>129</v>
      </c>
      <c r="J76" s="50" t="s">
        <v>130</v>
      </c>
      <c r="K76" s="49">
        <v>-12670</v>
      </c>
      <c r="L76" s="49" t="s">
        <v>131</v>
      </c>
      <c r="M76" s="50" t="s">
        <v>113</v>
      </c>
      <c r="N76" s="50"/>
      <c r="O76" s="51" t="s">
        <v>127</v>
      </c>
      <c r="P76" s="51" t="s">
        <v>128</v>
      </c>
    </row>
    <row r="77" spans="1:16" ht="12.75" customHeight="1" thickBot="1" x14ac:dyDescent="0.25">
      <c r="A77" s="12" t="str">
        <f t="shared" si="12"/>
        <v> AN 234.111 </v>
      </c>
      <c r="B77" s="11" t="str">
        <f t="shared" si="13"/>
        <v>I</v>
      </c>
      <c r="C77" s="12">
        <f t="shared" si="14"/>
        <v>18791.670999999998</v>
      </c>
      <c r="D77" s="14" t="str">
        <f t="shared" si="15"/>
        <v>vis</v>
      </c>
      <c r="E77" s="48">
        <f>VLOOKUP(C77,Active!C$21:E$973,3,FALSE)</f>
        <v>-5585.8766023589396</v>
      </c>
      <c r="F77" s="11" t="s">
        <v>95</v>
      </c>
      <c r="G77" s="14" t="str">
        <f t="shared" si="16"/>
        <v>18791.671</v>
      </c>
      <c r="H77" s="12">
        <f t="shared" si="17"/>
        <v>-12611</v>
      </c>
      <c r="I77" s="49" t="s">
        <v>132</v>
      </c>
      <c r="J77" s="50" t="s">
        <v>133</v>
      </c>
      <c r="K77" s="49">
        <v>-12611</v>
      </c>
      <c r="L77" s="49" t="s">
        <v>134</v>
      </c>
      <c r="M77" s="50" t="s">
        <v>113</v>
      </c>
      <c r="N77" s="50"/>
      <c r="O77" s="51" t="s">
        <v>127</v>
      </c>
      <c r="P77" s="51" t="s">
        <v>128</v>
      </c>
    </row>
    <row r="78" spans="1:16" ht="12.75" customHeight="1" thickBot="1" x14ac:dyDescent="0.25">
      <c r="A78" s="12" t="str">
        <f t="shared" si="12"/>
        <v> AN 195.441 </v>
      </c>
      <c r="B78" s="11" t="str">
        <f t="shared" si="13"/>
        <v>I</v>
      </c>
      <c r="C78" s="12">
        <f t="shared" si="14"/>
        <v>18852.503000000001</v>
      </c>
      <c r="D78" s="14" t="str">
        <f t="shared" si="15"/>
        <v>vis</v>
      </c>
      <c r="E78" s="48">
        <f>VLOOKUP(C78,Active!C$21:E$973,3,FALSE)</f>
        <v>-5563.8770088480087</v>
      </c>
      <c r="F78" s="11" t="s">
        <v>95</v>
      </c>
      <c r="G78" s="14" t="str">
        <f t="shared" si="16"/>
        <v>18852.503</v>
      </c>
      <c r="H78" s="12">
        <f t="shared" si="17"/>
        <v>-12589</v>
      </c>
      <c r="I78" s="49" t="s">
        <v>135</v>
      </c>
      <c r="J78" s="50" t="s">
        <v>136</v>
      </c>
      <c r="K78" s="49">
        <v>-12589</v>
      </c>
      <c r="L78" s="49" t="s">
        <v>134</v>
      </c>
      <c r="M78" s="50" t="s">
        <v>113</v>
      </c>
      <c r="N78" s="50"/>
      <c r="O78" s="51" t="s">
        <v>127</v>
      </c>
      <c r="P78" s="51" t="s">
        <v>137</v>
      </c>
    </row>
    <row r="79" spans="1:16" ht="12.75" customHeight="1" thickBot="1" x14ac:dyDescent="0.25">
      <c r="A79" s="12" t="str">
        <f t="shared" si="12"/>
        <v> AN 234.111 </v>
      </c>
      <c r="B79" s="11" t="str">
        <f t="shared" si="13"/>
        <v>I</v>
      </c>
      <c r="C79" s="12">
        <f t="shared" si="14"/>
        <v>18863.558000000001</v>
      </c>
      <c r="D79" s="14" t="str">
        <f t="shared" si="15"/>
        <v>vis</v>
      </c>
      <c r="E79" s="48">
        <f>VLOOKUP(C79,Active!C$21:E$973,3,FALSE)</f>
        <v>-5559.8790224878139</v>
      </c>
      <c r="F79" s="11" t="s">
        <v>95</v>
      </c>
      <c r="G79" s="14" t="str">
        <f t="shared" si="16"/>
        <v>18863.558</v>
      </c>
      <c r="H79" s="12">
        <f t="shared" si="17"/>
        <v>-12585</v>
      </c>
      <c r="I79" s="49" t="s">
        <v>138</v>
      </c>
      <c r="J79" s="50" t="s">
        <v>139</v>
      </c>
      <c r="K79" s="49">
        <v>-12585</v>
      </c>
      <c r="L79" s="49" t="s">
        <v>140</v>
      </c>
      <c r="M79" s="50" t="s">
        <v>113</v>
      </c>
      <c r="N79" s="50"/>
      <c r="O79" s="51" t="s">
        <v>127</v>
      </c>
      <c r="P79" s="51" t="s">
        <v>128</v>
      </c>
    </row>
    <row r="80" spans="1:16" ht="12.75" customHeight="1" thickBot="1" x14ac:dyDescent="0.25">
      <c r="A80" s="12" t="str">
        <f t="shared" si="12"/>
        <v> AN 195.441 </v>
      </c>
      <c r="B80" s="11" t="str">
        <f t="shared" si="13"/>
        <v>I</v>
      </c>
      <c r="C80" s="12">
        <f t="shared" si="14"/>
        <v>18899.481</v>
      </c>
      <c r="D80" s="14" t="str">
        <f t="shared" si="15"/>
        <v>vis</v>
      </c>
      <c r="E80" s="48">
        <f>VLOOKUP(C80,Active!C$21:E$973,3,FALSE)</f>
        <v>-5546.8876462763938</v>
      </c>
      <c r="F80" s="11" t="s">
        <v>95</v>
      </c>
      <c r="G80" s="14" t="str">
        <f t="shared" si="16"/>
        <v>18899.481</v>
      </c>
      <c r="H80" s="12">
        <f t="shared" si="17"/>
        <v>-12572</v>
      </c>
      <c r="I80" s="49" t="s">
        <v>141</v>
      </c>
      <c r="J80" s="50" t="s">
        <v>142</v>
      </c>
      <c r="K80" s="49">
        <v>-12572</v>
      </c>
      <c r="L80" s="49" t="s">
        <v>143</v>
      </c>
      <c r="M80" s="50" t="s">
        <v>113</v>
      </c>
      <c r="N80" s="50"/>
      <c r="O80" s="51" t="s">
        <v>127</v>
      </c>
      <c r="P80" s="51" t="s">
        <v>137</v>
      </c>
    </row>
    <row r="81" spans="1:16" ht="12.75" customHeight="1" thickBot="1" x14ac:dyDescent="0.25">
      <c r="A81" s="12" t="str">
        <f t="shared" si="12"/>
        <v> AN 234.111 </v>
      </c>
      <c r="B81" s="11" t="str">
        <f t="shared" si="13"/>
        <v>I</v>
      </c>
      <c r="C81" s="12">
        <f t="shared" si="14"/>
        <v>18913.331999999999</v>
      </c>
      <c r="D81" s="14" t="str">
        <f t="shared" si="15"/>
        <v>vis</v>
      </c>
      <c r="E81" s="48">
        <f>VLOOKUP(C81,Active!C$21:E$973,3,FALSE)</f>
        <v>-5541.8785002723198</v>
      </c>
      <c r="F81" s="11" t="s">
        <v>95</v>
      </c>
      <c r="G81" s="14" t="str">
        <f t="shared" si="16"/>
        <v>18913.332</v>
      </c>
      <c r="H81" s="12">
        <f t="shared" si="17"/>
        <v>-12567</v>
      </c>
      <c r="I81" s="49" t="s">
        <v>144</v>
      </c>
      <c r="J81" s="50" t="s">
        <v>145</v>
      </c>
      <c r="K81" s="49">
        <v>-12567</v>
      </c>
      <c r="L81" s="49" t="s">
        <v>146</v>
      </c>
      <c r="M81" s="50" t="s">
        <v>113</v>
      </c>
      <c r="N81" s="50"/>
      <c r="O81" s="51" t="s">
        <v>127</v>
      </c>
      <c r="P81" s="51" t="s">
        <v>128</v>
      </c>
    </row>
    <row r="82" spans="1:16" ht="12.75" customHeight="1" thickBot="1" x14ac:dyDescent="0.25">
      <c r="A82" s="12" t="str">
        <f t="shared" si="12"/>
        <v> AN 234.111 </v>
      </c>
      <c r="B82" s="11" t="str">
        <f t="shared" si="13"/>
        <v>I</v>
      </c>
      <c r="C82" s="12">
        <f t="shared" si="14"/>
        <v>18935.445</v>
      </c>
      <c r="D82" s="14" t="str">
        <f t="shared" si="15"/>
        <v>vis</v>
      </c>
      <c r="E82" s="48">
        <f>VLOOKUP(C82,Active!C$21:E$973,3,FALSE)</f>
        <v>-5533.8814426166909</v>
      </c>
      <c r="F82" s="11" t="s">
        <v>95</v>
      </c>
      <c r="G82" s="14" t="str">
        <f t="shared" si="16"/>
        <v>18935.445</v>
      </c>
      <c r="H82" s="12">
        <f t="shared" si="17"/>
        <v>-12559</v>
      </c>
      <c r="I82" s="49" t="s">
        <v>147</v>
      </c>
      <c r="J82" s="50" t="s">
        <v>148</v>
      </c>
      <c r="K82" s="49">
        <v>-12559</v>
      </c>
      <c r="L82" s="49" t="s">
        <v>149</v>
      </c>
      <c r="M82" s="50" t="s">
        <v>113</v>
      </c>
      <c r="N82" s="50"/>
      <c r="O82" s="51" t="s">
        <v>127</v>
      </c>
      <c r="P82" s="51" t="s">
        <v>128</v>
      </c>
    </row>
    <row r="83" spans="1:16" ht="12.75" customHeight="1" thickBot="1" x14ac:dyDescent="0.25">
      <c r="A83" s="12" t="str">
        <f t="shared" si="12"/>
        <v> AN 195.441 </v>
      </c>
      <c r="B83" s="11" t="str">
        <f t="shared" si="13"/>
        <v>I</v>
      </c>
      <c r="C83" s="12">
        <f t="shared" si="14"/>
        <v>18957.556</v>
      </c>
      <c r="D83" s="14" t="str">
        <f t="shared" si="15"/>
        <v>vis</v>
      </c>
      <c r="E83" s="48">
        <f>VLOOKUP(C83,Active!C$21:E$973,3,FALSE)</f>
        <v>-5525.8851082512219</v>
      </c>
      <c r="F83" s="11" t="s">
        <v>95</v>
      </c>
      <c r="G83" s="14" t="str">
        <f t="shared" si="16"/>
        <v>18957.556</v>
      </c>
      <c r="H83" s="12">
        <f t="shared" si="17"/>
        <v>-12551</v>
      </c>
      <c r="I83" s="49" t="s">
        <v>150</v>
      </c>
      <c r="J83" s="50" t="s">
        <v>151</v>
      </c>
      <c r="K83" s="49">
        <v>-12551</v>
      </c>
      <c r="L83" s="49" t="s">
        <v>152</v>
      </c>
      <c r="M83" s="50" t="s">
        <v>113</v>
      </c>
      <c r="N83" s="50"/>
      <c r="O83" s="51" t="s">
        <v>127</v>
      </c>
      <c r="P83" s="51" t="s">
        <v>137</v>
      </c>
    </row>
    <row r="84" spans="1:16" ht="12.75" customHeight="1" thickBot="1" x14ac:dyDescent="0.25">
      <c r="A84" s="12" t="str">
        <f t="shared" si="12"/>
        <v> AN 195.441 </v>
      </c>
      <c r="B84" s="11" t="str">
        <f t="shared" si="13"/>
        <v>I</v>
      </c>
      <c r="C84" s="12">
        <f t="shared" si="14"/>
        <v>18971.378000000001</v>
      </c>
      <c r="D84" s="14" t="str">
        <f t="shared" si="15"/>
        <v>vis</v>
      </c>
      <c r="E84" s="48">
        <f>VLOOKUP(C84,Active!C$21:E$973,3,FALSE)</f>
        <v>-5520.8864499544688</v>
      </c>
      <c r="F84" s="11" t="s">
        <v>95</v>
      </c>
      <c r="G84" s="14" t="str">
        <f t="shared" si="16"/>
        <v>18971.378</v>
      </c>
      <c r="H84" s="12">
        <f t="shared" si="17"/>
        <v>-12546</v>
      </c>
      <c r="I84" s="49" t="s">
        <v>153</v>
      </c>
      <c r="J84" s="50" t="s">
        <v>154</v>
      </c>
      <c r="K84" s="49">
        <v>-12546</v>
      </c>
      <c r="L84" s="49" t="s">
        <v>155</v>
      </c>
      <c r="M84" s="50" t="s">
        <v>113</v>
      </c>
      <c r="N84" s="50"/>
      <c r="O84" s="51" t="s">
        <v>127</v>
      </c>
      <c r="P84" s="51" t="s">
        <v>137</v>
      </c>
    </row>
    <row r="85" spans="1:16" ht="12.75" customHeight="1" thickBot="1" x14ac:dyDescent="0.25">
      <c r="A85" s="12" t="str">
        <f t="shared" si="12"/>
        <v> AN 234.111 </v>
      </c>
      <c r="B85" s="11" t="str">
        <f t="shared" si="13"/>
        <v>I</v>
      </c>
      <c r="C85" s="12">
        <f t="shared" si="14"/>
        <v>19090.278999999999</v>
      </c>
      <c r="D85" s="14" t="str">
        <f t="shared" si="15"/>
        <v>vis</v>
      </c>
      <c r="E85" s="48">
        <f>VLOOKUP(C85,Active!C$21:E$973,3,FALSE)</f>
        <v>-5477.8864882888483</v>
      </c>
      <c r="F85" s="11" t="s">
        <v>95</v>
      </c>
      <c r="G85" s="14" t="str">
        <f t="shared" si="16"/>
        <v>19090.279</v>
      </c>
      <c r="H85" s="12">
        <f t="shared" si="17"/>
        <v>-12503</v>
      </c>
      <c r="I85" s="49" t="s">
        <v>156</v>
      </c>
      <c r="J85" s="50" t="s">
        <v>157</v>
      </c>
      <c r="K85" s="49">
        <v>-12503</v>
      </c>
      <c r="L85" s="49" t="s">
        <v>158</v>
      </c>
      <c r="M85" s="50" t="s">
        <v>113</v>
      </c>
      <c r="N85" s="50"/>
      <c r="O85" s="51" t="s">
        <v>127</v>
      </c>
      <c r="P85" s="51" t="s">
        <v>128</v>
      </c>
    </row>
    <row r="86" spans="1:16" ht="12.75" customHeight="1" thickBot="1" x14ac:dyDescent="0.25">
      <c r="A86" s="12" t="str">
        <f t="shared" si="12"/>
        <v> AN 234.111 </v>
      </c>
      <c r="B86" s="11" t="str">
        <f t="shared" si="13"/>
        <v>I</v>
      </c>
      <c r="C86" s="12">
        <f t="shared" si="14"/>
        <v>19192.593000000001</v>
      </c>
      <c r="D86" s="14" t="str">
        <f t="shared" si="15"/>
        <v>vis</v>
      </c>
      <c r="E86" s="48">
        <f>VLOOKUP(C86,Active!C$21:E$973,3,FALSE)</f>
        <v>-5440.8851335663776</v>
      </c>
      <c r="F86" s="11" t="s">
        <v>95</v>
      </c>
      <c r="G86" s="14" t="str">
        <f t="shared" si="16"/>
        <v>19192.593</v>
      </c>
      <c r="H86" s="12">
        <f t="shared" si="17"/>
        <v>-12466</v>
      </c>
      <c r="I86" s="49" t="s">
        <v>159</v>
      </c>
      <c r="J86" s="50" t="s">
        <v>160</v>
      </c>
      <c r="K86" s="49">
        <v>-12466</v>
      </c>
      <c r="L86" s="49" t="s">
        <v>161</v>
      </c>
      <c r="M86" s="50" t="s">
        <v>113</v>
      </c>
      <c r="N86" s="50"/>
      <c r="O86" s="51" t="s">
        <v>127</v>
      </c>
      <c r="P86" s="51" t="s">
        <v>128</v>
      </c>
    </row>
    <row r="87" spans="1:16" ht="12.75" customHeight="1" thickBot="1" x14ac:dyDescent="0.25">
      <c r="A87" s="12" t="str">
        <f t="shared" si="12"/>
        <v> AN 234.111 </v>
      </c>
      <c r="B87" s="11" t="str">
        <f t="shared" si="13"/>
        <v>I</v>
      </c>
      <c r="C87" s="12">
        <f t="shared" si="14"/>
        <v>19195.353999999999</v>
      </c>
      <c r="D87" s="14" t="str">
        <f t="shared" si="15"/>
        <v>vis</v>
      </c>
      <c r="E87" s="48">
        <f>VLOOKUP(C87,Active!C$21:E$973,3,FALSE)</f>
        <v>-5439.8866315002997</v>
      </c>
      <c r="F87" s="11" t="s">
        <v>95</v>
      </c>
      <c r="G87" s="14" t="str">
        <f t="shared" si="16"/>
        <v>19195.354</v>
      </c>
      <c r="H87" s="12">
        <f t="shared" si="17"/>
        <v>-12465</v>
      </c>
      <c r="I87" s="49" t="s">
        <v>162</v>
      </c>
      <c r="J87" s="50" t="s">
        <v>163</v>
      </c>
      <c r="K87" s="49">
        <v>-12465</v>
      </c>
      <c r="L87" s="49" t="s">
        <v>152</v>
      </c>
      <c r="M87" s="50" t="s">
        <v>113</v>
      </c>
      <c r="N87" s="50"/>
      <c r="O87" s="51" t="s">
        <v>127</v>
      </c>
      <c r="P87" s="51" t="s">
        <v>128</v>
      </c>
    </row>
    <row r="88" spans="1:16" ht="12.75" customHeight="1" thickBot="1" x14ac:dyDescent="0.25">
      <c r="A88" s="12" t="str">
        <f t="shared" si="12"/>
        <v> AN 234.111 </v>
      </c>
      <c r="B88" s="11" t="str">
        <f t="shared" si="13"/>
        <v>I</v>
      </c>
      <c r="C88" s="12">
        <f t="shared" si="14"/>
        <v>19206.420999999998</v>
      </c>
      <c r="D88" s="14" t="str">
        <f t="shared" si="15"/>
        <v>vis</v>
      </c>
      <c r="E88" s="48">
        <f>VLOOKUP(C88,Active!C$21:E$973,3,FALSE)</f>
        <v>-5435.884305399145</v>
      </c>
      <c r="F88" s="11" t="s">
        <v>95</v>
      </c>
      <c r="G88" s="14" t="str">
        <f t="shared" si="16"/>
        <v>19206.421</v>
      </c>
      <c r="H88" s="12">
        <f t="shared" si="17"/>
        <v>-12461</v>
      </c>
      <c r="I88" s="49" t="s">
        <v>164</v>
      </c>
      <c r="J88" s="50" t="s">
        <v>165</v>
      </c>
      <c r="K88" s="49">
        <v>-12461</v>
      </c>
      <c r="L88" s="49" t="s">
        <v>166</v>
      </c>
      <c r="M88" s="50" t="s">
        <v>113</v>
      </c>
      <c r="N88" s="50"/>
      <c r="O88" s="51" t="s">
        <v>127</v>
      </c>
      <c r="P88" s="51" t="s">
        <v>128</v>
      </c>
    </row>
    <row r="89" spans="1:16" ht="12.75" customHeight="1" thickBot="1" x14ac:dyDescent="0.25">
      <c r="A89" s="12" t="str">
        <f t="shared" si="12"/>
        <v> AN 234.111 </v>
      </c>
      <c r="B89" s="11" t="str">
        <f t="shared" si="13"/>
        <v>I</v>
      </c>
      <c r="C89" s="12">
        <f t="shared" si="14"/>
        <v>19228.538</v>
      </c>
      <c r="D89" s="14" t="str">
        <f t="shared" si="15"/>
        <v>vis</v>
      </c>
      <c r="E89" s="48">
        <f>VLOOKUP(C89,Active!C$21:E$973,3,FALSE)</f>
        <v>-5427.8858011631955</v>
      </c>
      <c r="F89" s="11" t="s">
        <v>95</v>
      </c>
      <c r="G89" s="14" t="str">
        <f t="shared" si="16"/>
        <v>19228.538</v>
      </c>
      <c r="H89" s="12">
        <f t="shared" si="17"/>
        <v>-12453</v>
      </c>
      <c r="I89" s="49" t="s">
        <v>167</v>
      </c>
      <c r="J89" s="50" t="s">
        <v>168</v>
      </c>
      <c r="K89" s="49">
        <v>-12453</v>
      </c>
      <c r="L89" s="49" t="s">
        <v>169</v>
      </c>
      <c r="M89" s="50" t="s">
        <v>113</v>
      </c>
      <c r="N89" s="50"/>
      <c r="O89" s="51" t="s">
        <v>127</v>
      </c>
      <c r="P89" s="51" t="s">
        <v>128</v>
      </c>
    </row>
    <row r="90" spans="1:16" ht="12.75" customHeight="1" thickBot="1" x14ac:dyDescent="0.25">
      <c r="A90" s="12" t="str">
        <f t="shared" si="12"/>
        <v> AN 234.111 </v>
      </c>
      <c r="B90" s="11" t="str">
        <f t="shared" si="13"/>
        <v>I</v>
      </c>
      <c r="C90" s="12">
        <f t="shared" si="14"/>
        <v>19239.598999999998</v>
      </c>
      <c r="D90" s="14" t="str">
        <f t="shared" si="15"/>
        <v>vis</v>
      </c>
      <c r="E90" s="48">
        <f>VLOOKUP(C90,Active!C$21:E$973,3,FALSE)</f>
        <v>-5423.8856449325212</v>
      </c>
      <c r="F90" s="11" t="s">
        <v>95</v>
      </c>
      <c r="G90" s="14" t="str">
        <f t="shared" si="16"/>
        <v>19239.599</v>
      </c>
      <c r="H90" s="12">
        <f t="shared" si="17"/>
        <v>-12449</v>
      </c>
      <c r="I90" s="49" t="s">
        <v>170</v>
      </c>
      <c r="J90" s="50" t="s">
        <v>171</v>
      </c>
      <c r="K90" s="49">
        <v>-12449</v>
      </c>
      <c r="L90" s="49" t="s">
        <v>172</v>
      </c>
      <c r="M90" s="50" t="s">
        <v>113</v>
      </c>
      <c r="N90" s="50"/>
      <c r="O90" s="51" t="s">
        <v>127</v>
      </c>
      <c r="P90" s="51" t="s">
        <v>128</v>
      </c>
    </row>
    <row r="91" spans="1:16" ht="12.75" customHeight="1" thickBot="1" x14ac:dyDescent="0.25">
      <c r="A91" s="12" t="str">
        <f t="shared" si="12"/>
        <v> AN 234.111 </v>
      </c>
      <c r="B91" s="11" t="str">
        <f t="shared" si="13"/>
        <v>I</v>
      </c>
      <c r="C91" s="12">
        <f t="shared" si="14"/>
        <v>19253.43</v>
      </c>
      <c r="D91" s="14" t="str">
        <f t="shared" si="15"/>
        <v>vis</v>
      </c>
      <c r="E91" s="48">
        <f>VLOOKUP(C91,Active!C$21:E$973,3,FALSE)</f>
        <v>-5418.8837318300475</v>
      </c>
      <c r="F91" s="11" t="s">
        <v>95</v>
      </c>
      <c r="G91" s="14" t="str">
        <f t="shared" si="16"/>
        <v>19253.430</v>
      </c>
      <c r="H91" s="12">
        <f t="shared" si="17"/>
        <v>-12444</v>
      </c>
      <c r="I91" s="49" t="s">
        <v>173</v>
      </c>
      <c r="J91" s="50" t="s">
        <v>174</v>
      </c>
      <c r="K91" s="49">
        <v>-12444</v>
      </c>
      <c r="L91" s="49" t="s">
        <v>175</v>
      </c>
      <c r="M91" s="50" t="s">
        <v>113</v>
      </c>
      <c r="N91" s="50"/>
      <c r="O91" s="51" t="s">
        <v>127</v>
      </c>
      <c r="P91" s="51" t="s">
        <v>128</v>
      </c>
    </row>
    <row r="92" spans="1:16" ht="12.75" customHeight="1" thickBot="1" x14ac:dyDescent="0.25">
      <c r="A92" s="12" t="str">
        <f t="shared" si="12"/>
        <v> AN 234.111 </v>
      </c>
      <c r="B92" s="11" t="str">
        <f t="shared" si="13"/>
        <v>I</v>
      </c>
      <c r="C92" s="12">
        <f t="shared" si="14"/>
        <v>19311.483</v>
      </c>
      <c r="D92" s="14" t="str">
        <f t="shared" si="15"/>
        <v>vis</v>
      </c>
      <c r="E92" s="48">
        <f>VLOOKUP(C92,Active!C$21:E$973,3,FALSE)</f>
        <v>-5397.8891499966367</v>
      </c>
      <c r="F92" s="11" t="s">
        <v>95</v>
      </c>
      <c r="G92" s="14" t="str">
        <f t="shared" si="16"/>
        <v>19311.483</v>
      </c>
      <c r="H92" s="12">
        <f t="shared" si="17"/>
        <v>-12423</v>
      </c>
      <c r="I92" s="49" t="s">
        <v>176</v>
      </c>
      <c r="J92" s="50" t="s">
        <v>177</v>
      </c>
      <c r="K92" s="49">
        <v>-12423</v>
      </c>
      <c r="L92" s="49" t="s">
        <v>178</v>
      </c>
      <c r="M92" s="50" t="s">
        <v>113</v>
      </c>
      <c r="N92" s="50"/>
      <c r="O92" s="51" t="s">
        <v>127</v>
      </c>
      <c r="P92" s="51" t="s">
        <v>128</v>
      </c>
    </row>
    <row r="93" spans="1:16" ht="12.75" customHeight="1" thickBot="1" x14ac:dyDescent="0.25">
      <c r="A93" s="12" t="str">
        <f t="shared" si="12"/>
        <v> AN 234.111 </v>
      </c>
      <c r="B93" s="11" t="str">
        <f t="shared" si="13"/>
        <v>I</v>
      </c>
      <c r="C93" s="12">
        <f t="shared" si="14"/>
        <v>19336.364000000001</v>
      </c>
      <c r="D93" s="14" t="str">
        <f t="shared" si="15"/>
        <v>vis</v>
      </c>
      <c r="E93" s="48">
        <f>VLOOKUP(C93,Active!C$21:E$973,3,FALSE)</f>
        <v>-5388.8910587593691</v>
      </c>
      <c r="F93" s="11" t="s">
        <v>95</v>
      </c>
      <c r="G93" s="14" t="str">
        <f t="shared" si="16"/>
        <v>19336.364</v>
      </c>
      <c r="H93" s="12">
        <f t="shared" si="17"/>
        <v>-12414</v>
      </c>
      <c r="I93" s="49" t="s">
        <v>179</v>
      </c>
      <c r="J93" s="50" t="s">
        <v>180</v>
      </c>
      <c r="K93" s="49">
        <v>-12414</v>
      </c>
      <c r="L93" s="49" t="s">
        <v>181</v>
      </c>
      <c r="M93" s="50" t="s">
        <v>113</v>
      </c>
      <c r="N93" s="50"/>
      <c r="O93" s="51" t="s">
        <v>127</v>
      </c>
      <c r="P93" s="51" t="s">
        <v>128</v>
      </c>
    </row>
    <row r="94" spans="1:16" ht="12.75" customHeight="1" thickBot="1" x14ac:dyDescent="0.25">
      <c r="A94" s="12" t="str">
        <f t="shared" si="12"/>
        <v> AN 195.441 </v>
      </c>
      <c r="B94" s="11" t="str">
        <f t="shared" si="13"/>
        <v>I</v>
      </c>
      <c r="C94" s="12">
        <f t="shared" si="14"/>
        <v>19419.330999999998</v>
      </c>
      <c r="D94" s="14" t="str">
        <f t="shared" si="15"/>
        <v>vis</v>
      </c>
      <c r="E94" s="48">
        <f>VLOOKUP(C94,Active!C$21:E$973,3,FALSE)</f>
        <v>-5358.8864514010502</v>
      </c>
      <c r="F94" s="11" t="s">
        <v>95</v>
      </c>
      <c r="G94" s="14" t="str">
        <f t="shared" si="16"/>
        <v>19419.331</v>
      </c>
      <c r="H94" s="12">
        <f t="shared" si="17"/>
        <v>-12384</v>
      </c>
      <c r="I94" s="49" t="s">
        <v>182</v>
      </c>
      <c r="J94" s="50" t="s">
        <v>183</v>
      </c>
      <c r="K94" s="49">
        <v>-12384</v>
      </c>
      <c r="L94" s="49" t="s">
        <v>172</v>
      </c>
      <c r="M94" s="50" t="s">
        <v>113</v>
      </c>
      <c r="N94" s="50"/>
      <c r="O94" s="51" t="s">
        <v>127</v>
      </c>
      <c r="P94" s="51" t="s">
        <v>137</v>
      </c>
    </row>
    <row r="95" spans="1:16" ht="12.75" customHeight="1" thickBot="1" x14ac:dyDescent="0.25">
      <c r="A95" s="12" t="str">
        <f t="shared" si="12"/>
        <v> AN 234.111 </v>
      </c>
      <c r="B95" s="11" t="str">
        <f t="shared" si="13"/>
        <v>I</v>
      </c>
      <c r="C95" s="12">
        <f t="shared" si="14"/>
        <v>19430.400000000001</v>
      </c>
      <c r="D95" s="14" t="str">
        <f t="shared" si="15"/>
        <v>vis</v>
      </c>
      <c r="E95" s="48">
        <f>VLOOKUP(C95,Active!C$21:E$973,3,FALSE)</f>
        <v>-5354.8834020097338</v>
      </c>
      <c r="F95" s="11" t="s">
        <v>95</v>
      </c>
      <c r="G95" s="14" t="str">
        <f t="shared" si="16"/>
        <v>19430.400</v>
      </c>
      <c r="H95" s="12">
        <f t="shared" si="17"/>
        <v>-12380</v>
      </c>
      <c r="I95" s="49" t="s">
        <v>184</v>
      </c>
      <c r="J95" s="50" t="s">
        <v>185</v>
      </c>
      <c r="K95" s="49">
        <v>-12380</v>
      </c>
      <c r="L95" s="49" t="s">
        <v>118</v>
      </c>
      <c r="M95" s="50" t="s">
        <v>113</v>
      </c>
      <c r="N95" s="50"/>
      <c r="O95" s="51" t="s">
        <v>127</v>
      </c>
      <c r="P95" s="51" t="s">
        <v>128</v>
      </c>
    </row>
    <row r="96" spans="1:16" ht="12.75" customHeight="1" thickBot="1" x14ac:dyDescent="0.25">
      <c r="A96" s="12" t="str">
        <f t="shared" si="12"/>
        <v> AN 234.111 </v>
      </c>
      <c r="B96" s="11" t="str">
        <f t="shared" si="13"/>
        <v>I</v>
      </c>
      <c r="C96" s="12">
        <f t="shared" si="14"/>
        <v>19593.536</v>
      </c>
      <c r="D96" s="14" t="str">
        <f t="shared" si="15"/>
        <v>vis</v>
      </c>
      <c r="E96" s="48">
        <f>VLOOKUP(C96,Active!C$21:E$973,3,FALSE)</f>
        <v>-5295.886070227135</v>
      </c>
      <c r="F96" s="11" t="s">
        <v>95</v>
      </c>
      <c r="G96" s="14" t="str">
        <f t="shared" si="16"/>
        <v>19593.536</v>
      </c>
      <c r="H96" s="12">
        <f t="shared" si="17"/>
        <v>-12321</v>
      </c>
      <c r="I96" s="49" t="s">
        <v>186</v>
      </c>
      <c r="J96" s="50" t="s">
        <v>187</v>
      </c>
      <c r="K96" s="49">
        <v>-12321</v>
      </c>
      <c r="L96" s="49" t="s">
        <v>188</v>
      </c>
      <c r="M96" s="50" t="s">
        <v>113</v>
      </c>
      <c r="N96" s="50"/>
      <c r="O96" s="51" t="s">
        <v>127</v>
      </c>
      <c r="P96" s="51" t="s">
        <v>128</v>
      </c>
    </row>
    <row r="97" spans="1:16" ht="12.75" customHeight="1" thickBot="1" x14ac:dyDescent="0.25">
      <c r="A97" s="12" t="str">
        <f t="shared" si="12"/>
        <v> AN 234.111 </v>
      </c>
      <c r="B97" s="11" t="str">
        <f t="shared" si="13"/>
        <v>I</v>
      </c>
      <c r="C97" s="12">
        <f t="shared" si="14"/>
        <v>19629.48</v>
      </c>
      <c r="D97" s="14" t="str">
        <f t="shared" si="15"/>
        <v>vis</v>
      </c>
      <c r="E97" s="48">
        <f>VLOOKUP(C97,Active!C$21:E$973,3,FALSE)</f>
        <v>-5282.8870994690333</v>
      </c>
      <c r="F97" s="11" t="s">
        <v>95</v>
      </c>
      <c r="G97" s="14" t="str">
        <f t="shared" si="16"/>
        <v>19629.480</v>
      </c>
      <c r="H97" s="12">
        <f t="shared" si="17"/>
        <v>-12308</v>
      </c>
      <c r="I97" s="49" t="s">
        <v>189</v>
      </c>
      <c r="J97" s="50" t="s">
        <v>190</v>
      </c>
      <c r="K97" s="49">
        <v>-12308</v>
      </c>
      <c r="L97" s="49" t="s">
        <v>191</v>
      </c>
      <c r="M97" s="50" t="s">
        <v>113</v>
      </c>
      <c r="N97" s="50"/>
      <c r="O97" s="51" t="s">
        <v>127</v>
      </c>
      <c r="P97" s="51" t="s">
        <v>128</v>
      </c>
    </row>
    <row r="98" spans="1:16" ht="12.75" customHeight="1" thickBot="1" x14ac:dyDescent="0.25">
      <c r="A98" s="12" t="str">
        <f t="shared" si="12"/>
        <v> AN 234.111 </v>
      </c>
      <c r="B98" s="11" t="str">
        <f t="shared" si="13"/>
        <v>I</v>
      </c>
      <c r="C98" s="12">
        <f t="shared" si="14"/>
        <v>19665.425999999999</v>
      </c>
      <c r="D98" s="14" t="str">
        <f t="shared" si="15"/>
        <v>vis</v>
      </c>
      <c r="E98" s="48">
        <f>VLOOKUP(C98,Active!C$21:E$973,3,FALSE)</f>
        <v>-5269.8874054207708</v>
      </c>
      <c r="F98" s="11" t="s">
        <v>95</v>
      </c>
      <c r="G98" s="14" t="str">
        <f t="shared" si="16"/>
        <v>19665.426</v>
      </c>
      <c r="H98" s="12">
        <f t="shared" si="17"/>
        <v>-12295</v>
      </c>
      <c r="I98" s="49" t="s">
        <v>192</v>
      </c>
      <c r="J98" s="50" t="s">
        <v>193</v>
      </c>
      <c r="K98" s="49">
        <v>-12295</v>
      </c>
      <c r="L98" s="49" t="s">
        <v>161</v>
      </c>
      <c r="M98" s="50" t="s">
        <v>113</v>
      </c>
      <c r="N98" s="50"/>
      <c r="O98" s="51" t="s">
        <v>127</v>
      </c>
      <c r="P98" s="51" t="s">
        <v>128</v>
      </c>
    </row>
    <row r="99" spans="1:16" ht="12.75" customHeight="1" thickBot="1" x14ac:dyDescent="0.25">
      <c r="A99" s="12" t="str">
        <f t="shared" si="12"/>
        <v> AN 234.111 </v>
      </c>
      <c r="B99" s="11" t="str">
        <f t="shared" si="13"/>
        <v>I</v>
      </c>
      <c r="C99" s="12">
        <f t="shared" si="14"/>
        <v>19679.245999999999</v>
      </c>
      <c r="D99" s="14" t="str">
        <f t="shared" si="15"/>
        <v>vis</v>
      </c>
      <c r="E99" s="48">
        <f>VLOOKUP(C99,Active!C$21:E$973,3,FALSE)</f>
        <v>-5264.8894704141785</v>
      </c>
      <c r="F99" s="11" t="s">
        <v>95</v>
      </c>
      <c r="G99" s="14" t="str">
        <f t="shared" si="16"/>
        <v>19679.246</v>
      </c>
      <c r="H99" s="12">
        <f t="shared" si="17"/>
        <v>-12290</v>
      </c>
      <c r="I99" s="49" t="s">
        <v>194</v>
      </c>
      <c r="J99" s="50" t="s">
        <v>195</v>
      </c>
      <c r="K99" s="49">
        <v>-12290</v>
      </c>
      <c r="L99" s="49" t="s">
        <v>196</v>
      </c>
      <c r="M99" s="50" t="s">
        <v>113</v>
      </c>
      <c r="N99" s="50"/>
      <c r="O99" s="51" t="s">
        <v>127</v>
      </c>
      <c r="P99" s="51" t="s">
        <v>128</v>
      </c>
    </row>
    <row r="100" spans="1:16" ht="12.75" customHeight="1" thickBot="1" x14ac:dyDescent="0.25">
      <c r="A100" s="12" t="str">
        <f t="shared" si="12"/>
        <v> AN 234.111 </v>
      </c>
      <c r="B100" s="11" t="str">
        <f t="shared" si="13"/>
        <v>I</v>
      </c>
      <c r="C100" s="12">
        <f t="shared" si="14"/>
        <v>20005.521000000001</v>
      </c>
      <c r="D100" s="14" t="str">
        <f t="shared" si="15"/>
        <v>vis</v>
      </c>
      <c r="E100" s="48">
        <f>VLOOKUP(C100,Active!C$21:E$973,3,FALSE)</f>
        <v>-5146.8937219137388</v>
      </c>
      <c r="F100" s="11" t="s">
        <v>95</v>
      </c>
      <c r="G100" s="14" t="str">
        <f t="shared" si="16"/>
        <v>20005.521</v>
      </c>
      <c r="H100" s="12">
        <f t="shared" si="17"/>
        <v>-12172</v>
      </c>
      <c r="I100" s="49" t="s">
        <v>197</v>
      </c>
      <c r="J100" s="50" t="s">
        <v>198</v>
      </c>
      <c r="K100" s="49">
        <v>-12172</v>
      </c>
      <c r="L100" s="49" t="s">
        <v>143</v>
      </c>
      <c r="M100" s="50" t="s">
        <v>113</v>
      </c>
      <c r="N100" s="50"/>
      <c r="O100" s="51" t="s">
        <v>127</v>
      </c>
      <c r="P100" s="51" t="s">
        <v>128</v>
      </c>
    </row>
    <row r="101" spans="1:16" ht="12.75" customHeight="1" thickBot="1" x14ac:dyDescent="0.25">
      <c r="A101" s="12" t="str">
        <f t="shared" si="12"/>
        <v> AN 234.111 </v>
      </c>
      <c r="B101" s="11" t="str">
        <f t="shared" si="13"/>
        <v>I</v>
      </c>
      <c r="C101" s="12">
        <f t="shared" si="14"/>
        <v>20008.297999999999</v>
      </c>
      <c r="D101" s="14" t="str">
        <f t="shared" si="15"/>
        <v>vis</v>
      </c>
      <c r="E101" s="48">
        <f>VLOOKUP(C101,Active!C$21:E$973,3,FALSE)</f>
        <v>-5145.8894335263803</v>
      </c>
      <c r="F101" s="11" t="s">
        <v>95</v>
      </c>
      <c r="G101" s="14" t="str">
        <f t="shared" si="16"/>
        <v>20008.298</v>
      </c>
      <c r="H101" s="12">
        <f t="shared" si="17"/>
        <v>-12171</v>
      </c>
      <c r="I101" s="49" t="s">
        <v>199</v>
      </c>
      <c r="J101" s="50" t="s">
        <v>200</v>
      </c>
      <c r="K101" s="49">
        <v>-12171</v>
      </c>
      <c r="L101" s="49" t="s">
        <v>161</v>
      </c>
      <c r="M101" s="50" t="s">
        <v>113</v>
      </c>
      <c r="N101" s="50"/>
      <c r="O101" s="51" t="s">
        <v>127</v>
      </c>
      <c r="P101" s="51" t="s">
        <v>128</v>
      </c>
    </row>
    <row r="102" spans="1:16" ht="12.75" customHeight="1" thickBot="1" x14ac:dyDescent="0.25">
      <c r="A102" s="12" t="str">
        <f t="shared" si="12"/>
        <v> AN 234.111 </v>
      </c>
      <c r="B102" s="11" t="str">
        <f t="shared" si="13"/>
        <v>I</v>
      </c>
      <c r="C102" s="12">
        <f t="shared" si="14"/>
        <v>20019.353999999999</v>
      </c>
      <c r="D102" s="14" t="str">
        <f t="shared" si="15"/>
        <v>vis</v>
      </c>
      <c r="E102" s="48">
        <f>VLOOKUP(C102,Active!C$21:E$973,3,FALSE)</f>
        <v>-5141.8910855211061</v>
      </c>
      <c r="F102" s="11" t="s">
        <v>95</v>
      </c>
      <c r="G102" s="14" t="str">
        <f t="shared" si="16"/>
        <v>20019.354</v>
      </c>
      <c r="H102" s="12">
        <f t="shared" si="17"/>
        <v>-12167</v>
      </c>
      <c r="I102" s="49" t="s">
        <v>201</v>
      </c>
      <c r="J102" s="50" t="s">
        <v>202</v>
      </c>
      <c r="K102" s="49">
        <v>-12167</v>
      </c>
      <c r="L102" s="49" t="s">
        <v>196</v>
      </c>
      <c r="M102" s="50" t="s">
        <v>113</v>
      </c>
      <c r="N102" s="50"/>
      <c r="O102" s="51" t="s">
        <v>127</v>
      </c>
      <c r="P102" s="51" t="s">
        <v>128</v>
      </c>
    </row>
    <row r="103" spans="1:16" ht="12.75" customHeight="1" thickBot="1" x14ac:dyDescent="0.25">
      <c r="A103" s="12" t="str">
        <f t="shared" si="12"/>
        <v> AN 234.111 </v>
      </c>
      <c r="B103" s="11" t="str">
        <f t="shared" si="13"/>
        <v>I</v>
      </c>
      <c r="C103" s="12">
        <f t="shared" si="14"/>
        <v>20066.349999999999</v>
      </c>
      <c r="D103" s="14" t="str">
        <f t="shared" si="15"/>
        <v>vis</v>
      </c>
      <c r="E103" s="48">
        <f>VLOOKUP(C103,Active!C$21:E$973,3,FALSE)</f>
        <v>-5124.8952133380499</v>
      </c>
      <c r="F103" s="11" t="s">
        <v>95</v>
      </c>
      <c r="G103" s="14" t="str">
        <f t="shared" si="16"/>
        <v>20066.350</v>
      </c>
      <c r="H103" s="12">
        <f t="shared" si="17"/>
        <v>-12150</v>
      </c>
      <c r="I103" s="49" t="s">
        <v>203</v>
      </c>
      <c r="J103" s="50" t="s">
        <v>204</v>
      </c>
      <c r="K103" s="49">
        <v>-12150</v>
      </c>
      <c r="L103" s="49" t="s">
        <v>181</v>
      </c>
      <c r="M103" s="50" t="s">
        <v>113</v>
      </c>
      <c r="N103" s="50"/>
      <c r="O103" s="51" t="s">
        <v>127</v>
      </c>
      <c r="P103" s="51" t="s">
        <v>128</v>
      </c>
    </row>
    <row r="104" spans="1:16" ht="12.75" customHeight="1" thickBot="1" x14ac:dyDescent="0.25">
      <c r="A104" s="12" t="str">
        <f t="shared" si="12"/>
        <v> AN 234.111 </v>
      </c>
      <c r="B104" s="11" t="str">
        <f t="shared" si="13"/>
        <v>I</v>
      </c>
      <c r="C104" s="12">
        <f t="shared" si="14"/>
        <v>20251.62</v>
      </c>
      <c r="D104" s="14" t="str">
        <f t="shared" si="15"/>
        <v>vis</v>
      </c>
      <c r="E104" s="48">
        <f>VLOOKUP(C104,Active!C$21:E$973,3,FALSE)</f>
        <v>-5057.8932293531407</v>
      </c>
      <c r="F104" s="11" t="s">
        <v>95</v>
      </c>
      <c r="G104" s="14" t="str">
        <f t="shared" si="16"/>
        <v>20251.620</v>
      </c>
      <c r="H104" s="12">
        <f t="shared" si="17"/>
        <v>-12083</v>
      </c>
      <c r="I104" s="49" t="s">
        <v>205</v>
      </c>
      <c r="J104" s="50" t="s">
        <v>206</v>
      </c>
      <c r="K104" s="49">
        <v>-12083</v>
      </c>
      <c r="L104" s="49" t="s">
        <v>155</v>
      </c>
      <c r="M104" s="50" t="s">
        <v>113</v>
      </c>
      <c r="N104" s="50"/>
      <c r="O104" s="51" t="s">
        <v>127</v>
      </c>
      <c r="P104" s="51" t="s">
        <v>128</v>
      </c>
    </row>
    <row r="105" spans="1:16" ht="12.75" customHeight="1" thickBot="1" x14ac:dyDescent="0.25">
      <c r="A105" s="12" t="str">
        <f t="shared" si="12"/>
        <v> AN 234.111 </v>
      </c>
      <c r="B105" s="11" t="str">
        <f t="shared" si="13"/>
        <v>I</v>
      </c>
      <c r="C105" s="12">
        <f t="shared" si="14"/>
        <v>20359.434000000001</v>
      </c>
      <c r="D105" s="14" t="str">
        <f t="shared" si="15"/>
        <v>vis</v>
      </c>
      <c r="E105" s="48">
        <f>VLOOKUP(C105,Active!C$21:E$973,3,FALSE)</f>
        <v>-5018.9028266902742</v>
      </c>
      <c r="F105" s="11" t="s">
        <v>95</v>
      </c>
      <c r="G105" s="14" t="str">
        <f t="shared" si="16"/>
        <v>20359.434</v>
      </c>
      <c r="H105" s="12">
        <f t="shared" si="17"/>
        <v>-12044</v>
      </c>
      <c r="I105" s="49" t="s">
        <v>207</v>
      </c>
      <c r="J105" s="50" t="s">
        <v>208</v>
      </c>
      <c r="K105" s="49">
        <v>-12044</v>
      </c>
      <c r="L105" s="49" t="s">
        <v>209</v>
      </c>
      <c r="M105" s="50" t="s">
        <v>113</v>
      </c>
      <c r="N105" s="50"/>
      <c r="O105" s="51" t="s">
        <v>127</v>
      </c>
      <c r="P105" s="51" t="s">
        <v>128</v>
      </c>
    </row>
    <row r="106" spans="1:16" ht="12.75" customHeight="1" thickBot="1" x14ac:dyDescent="0.25">
      <c r="A106" s="12" t="str">
        <f t="shared" si="12"/>
        <v> AN 234.111 </v>
      </c>
      <c r="B106" s="11" t="str">
        <f t="shared" si="13"/>
        <v>I</v>
      </c>
      <c r="C106" s="12">
        <f t="shared" si="14"/>
        <v>20699.542000000001</v>
      </c>
      <c r="D106" s="14" t="str">
        <f t="shared" si="15"/>
        <v>vis</v>
      </c>
      <c r="E106" s="48">
        <f>VLOOKUP(C106,Active!C$21:E$973,3,FALSE)</f>
        <v>-4895.9044417972018</v>
      </c>
      <c r="F106" s="11" t="s">
        <v>95</v>
      </c>
      <c r="G106" s="14" t="str">
        <f t="shared" si="16"/>
        <v>20699.542</v>
      </c>
      <c r="H106" s="12">
        <f t="shared" si="17"/>
        <v>-11921</v>
      </c>
      <c r="I106" s="49" t="s">
        <v>210</v>
      </c>
      <c r="J106" s="50" t="s">
        <v>211</v>
      </c>
      <c r="K106" s="49">
        <v>-11921</v>
      </c>
      <c r="L106" s="49" t="s">
        <v>212</v>
      </c>
      <c r="M106" s="50" t="s">
        <v>113</v>
      </c>
      <c r="N106" s="50"/>
      <c r="O106" s="51" t="s">
        <v>127</v>
      </c>
      <c r="P106" s="51" t="s">
        <v>128</v>
      </c>
    </row>
    <row r="107" spans="1:16" ht="12.75" customHeight="1" thickBot="1" x14ac:dyDescent="0.25">
      <c r="A107" s="12" t="str">
        <f t="shared" ref="A107:A121" si="18">P107</f>
        <v> AN 234.111 </v>
      </c>
      <c r="B107" s="11" t="str">
        <f t="shared" ref="B107:B121" si="19">IF(H107=INT(H107),"I","II")</f>
        <v>I</v>
      </c>
      <c r="C107" s="12">
        <f t="shared" ref="C107:C121" si="20">1*G107</f>
        <v>20749.324000000001</v>
      </c>
      <c r="D107" s="14" t="str">
        <f t="shared" ref="D107:D121" si="21">VLOOKUP(F107,I$1:J$5,2,FALSE)</f>
        <v>vis</v>
      </c>
      <c r="E107" s="48">
        <f>VLOOKUP(C107,Active!C$21:E$973,3,FALSE)</f>
        <v>-4877.9010264210665</v>
      </c>
      <c r="F107" s="11" t="s">
        <v>95</v>
      </c>
      <c r="G107" s="14" t="str">
        <f t="shared" ref="G107:G121" si="22">MID(I107,3,LEN(I107)-3)</f>
        <v>20749.324</v>
      </c>
      <c r="H107" s="12">
        <f t="shared" ref="H107:H121" si="23">1*K107</f>
        <v>-11903</v>
      </c>
      <c r="I107" s="49" t="s">
        <v>213</v>
      </c>
      <c r="J107" s="50" t="s">
        <v>214</v>
      </c>
      <c r="K107" s="49">
        <v>-11903</v>
      </c>
      <c r="L107" s="49" t="s">
        <v>215</v>
      </c>
      <c r="M107" s="50" t="s">
        <v>113</v>
      </c>
      <c r="N107" s="50"/>
      <c r="O107" s="51" t="s">
        <v>127</v>
      </c>
      <c r="P107" s="51" t="s">
        <v>128</v>
      </c>
    </row>
    <row r="108" spans="1:16" ht="12.75" customHeight="1" thickBot="1" x14ac:dyDescent="0.25">
      <c r="A108" s="12" t="str">
        <f t="shared" si="18"/>
        <v> AN 234.111 </v>
      </c>
      <c r="B108" s="11" t="str">
        <f t="shared" si="19"/>
        <v>I</v>
      </c>
      <c r="C108" s="12">
        <f t="shared" si="20"/>
        <v>20760.386999999999</v>
      </c>
      <c r="D108" s="14" t="str">
        <f t="shared" si="21"/>
        <v>vis</v>
      </c>
      <c r="E108" s="48">
        <f>VLOOKUP(C108,Active!C$21:E$973,3,FALSE)</f>
        <v>-4873.9001469002324</v>
      </c>
      <c r="F108" s="11" t="s">
        <v>95</v>
      </c>
      <c r="G108" s="14" t="str">
        <f t="shared" si="22"/>
        <v>20760.387</v>
      </c>
      <c r="H108" s="12">
        <f t="shared" si="23"/>
        <v>-11899</v>
      </c>
      <c r="I108" s="49" t="s">
        <v>216</v>
      </c>
      <c r="J108" s="50" t="s">
        <v>217</v>
      </c>
      <c r="K108" s="49">
        <v>-11899</v>
      </c>
      <c r="L108" s="49" t="s">
        <v>218</v>
      </c>
      <c r="M108" s="50" t="s">
        <v>113</v>
      </c>
      <c r="N108" s="50"/>
      <c r="O108" s="51" t="s">
        <v>127</v>
      </c>
      <c r="P108" s="51" t="s">
        <v>128</v>
      </c>
    </row>
    <row r="109" spans="1:16" ht="12.75" customHeight="1" thickBot="1" x14ac:dyDescent="0.25">
      <c r="A109" s="12" t="str">
        <f t="shared" si="18"/>
        <v> AN 234.111 </v>
      </c>
      <c r="B109" s="11" t="str">
        <f t="shared" si="19"/>
        <v>I</v>
      </c>
      <c r="C109" s="12">
        <f t="shared" si="20"/>
        <v>20771.437000000002</v>
      </c>
      <c r="D109" s="14" t="str">
        <f t="shared" si="21"/>
        <v>vis</v>
      </c>
      <c r="E109" s="48">
        <f>VLOOKUP(C109,Active!C$21:E$973,3,FALSE)</f>
        <v>-4869.9039687654376</v>
      </c>
      <c r="F109" s="11" t="s">
        <v>95</v>
      </c>
      <c r="G109" s="14" t="str">
        <f t="shared" si="22"/>
        <v>20771.437</v>
      </c>
      <c r="H109" s="12">
        <f t="shared" si="23"/>
        <v>-11895</v>
      </c>
      <c r="I109" s="49" t="s">
        <v>219</v>
      </c>
      <c r="J109" s="50" t="s">
        <v>220</v>
      </c>
      <c r="K109" s="49">
        <v>-11895</v>
      </c>
      <c r="L109" s="49" t="s">
        <v>221</v>
      </c>
      <c r="M109" s="50" t="s">
        <v>113</v>
      </c>
      <c r="N109" s="50"/>
      <c r="O109" s="51" t="s">
        <v>127</v>
      </c>
      <c r="P109" s="51" t="s">
        <v>128</v>
      </c>
    </row>
    <row r="110" spans="1:16" ht="12.75" customHeight="1" thickBot="1" x14ac:dyDescent="0.25">
      <c r="A110" s="12" t="str">
        <f t="shared" si="18"/>
        <v> AN 234.111 </v>
      </c>
      <c r="B110" s="11" t="str">
        <f t="shared" si="19"/>
        <v>I</v>
      </c>
      <c r="C110" s="12">
        <f t="shared" si="20"/>
        <v>20807.392</v>
      </c>
      <c r="D110" s="14" t="str">
        <f t="shared" si="21"/>
        <v>vis</v>
      </c>
      <c r="E110" s="48">
        <f>VLOOKUP(C110,Active!C$21:E$973,3,FALSE)</f>
        <v>-4856.9010199114555</v>
      </c>
      <c r="F110" s="11" t="s">
        <v>95</v>
      </c>
      <c r="G110" s="14" t="str">
        <f t="shared" si="22"/>
        <v>20807.392</v>
      </c>
      <c r="H110" s="12">
        <f t="shared" si="23"/>
        <v>-11882</v>
      </c>
      <c r="I110" s="49" t="s">
        <v>222</v>
      </c>
      <c r="J110" s="50" t="s">
        <v>223</v>
      </c>
      <c r="K110" s="49">
        <v>-11882</v>
      </c>
      <c r="L110" s="49" t="s">
        <v>224</v>
      </c>
      <c r="M110" s="50" t="s">
        <v>113</v>
      </c>
      <c r="N110" s="50"/>
      <c r="O110" s="51" t="s">
        <v>127</v>
      </c>
      <c r="P110" s="51" t="s">
        <v>128</v>
      </c>
    </row>
    <row r="111" spans="1:16" ht="12.75" customHeight="1" thickBot="1" x14ac:dyDescent="0.25">
      <c r="A111" s="12" t="str">
        <f t="shared" si="18"/>
        <v> AJ 64.260 </v>
      </c>
      <c r="B111" s="11" t="str">
        <f t="shared" si="19"/>
        <v>I</v>
      </c>
      <c r="C111" s="12">
        <f t="shared" si="20"/>
        <v>32138.7</v>
      </c>
      <c r="D111" s="14" t="str">
        <f t="shared" si="21"/>
        <v>vis</v>
      </c>
      <c r="E111" s="48">
        <f>VLOOKUP(C111,Active!C$21:E$973,3,FALSE)</f>
        <v>-758.98923093280553</v>
      </c>
      <c r="F111" s="11" t="s">
        <v>95</v>
      </c>
      <c r="G111" s="14" t="str">
        <f t="shared" si="22"/>
        <v>32138.700</v>
      </c>
      <c r="H111" s="12">
        <f t="shared" si="23"/>
        <v>-7784</v>
      </c>
      <c r="I111" s="49" t="s">
        <v>225</v>
      </c>
      <c r="J111" s="50" t="s">
        <v>226</v>
      </c>
      <c r="K111" s="49">
        <v>-7784</v>
      </c>
      <c r="L111" s="49" t="s">
        <v>227</v>
      </c>
      <c r="M111" s="50" t="s">
        <v>97</v>
      </c>
      <c r="N111" s="50"/>
      <c r="O111" s="51" t="s">
        <v>228</v>
      </c>
      <c r="P111" s="51" t="s">
        <v>229</v>
      </c>
    </row>
    <row r="112" spans="1:16" ht="12.75" customHeight="1" thickBot="1" x14ac:dyDescent="0.25">
      <c r="A112" s="12" t="str">
        <f t="shared" si="18"/>
        <v> AJ 64.260 </v>
      </c>
      <c r="B112" s="11" t="str">
        <f t="shared" si="19"/>
        <v>I</v>
      </c>
      <c r="C112" s="12">
        <f t="shared" si="20"/>
        <v>34549.877999999997</v>
      </c>
      <c r="D112" s="14" t="str">
        <f t="shared" si="21"/>
        <v>vis</v>
      </c>
      <c r="E112" s="48">
        <f>VLOOKUP(C112,Active!C$21:E$973,3,FALSE)</f>
        <v>113.00142994464534</v>
      </c>
      <c r="F112" s="11" t="s">
        <v>95</v>
      </c>
      <c r="G112" s="14" t="str">
        <f t="shared" si="22"/>
        <v>34549.878</v>
      </c>
      <c r="H112" s="12">
        <f t="shared" si="23"/>
        <v>-6912</v>
      </c>
      <c r="I112" s="49" t="s">
        <v>235</v>
      </c>
      <c r="J112" s="50" t="s">
        <v>236</v>
      </c>
      <c r="K112" s="49">
        <v>-6912</v>
      </c>
      <c r="L112" s="49" t="s">
        <v>237</v>
      </c>
      <c r="M112" s="50" t="s">
        <v>97</v>
      </c>
      <c r="N112" s="50"/>
      <c r="O112" s="51" t="s">
        <v>228</v>
      </c>
      <c r="P112" s="51" t="s">
        <v>229</v>
      </c>
    </row>
    <row r="113" spans="1:16" ht="12.75" customHeight="1" thickBot="1" x14ac:dyDescent="0.25">
      <c r="A113" s="12" t="str">
        <f t="shared" si="18"/>
        <v> AAC 5.189 </v>
      </c>
      <c r="B113" s="11" t="str">
        <f t="shared" si="19"/>
        <v>I</v>
      </c>
      <c r="C113" s="12">
        <f t="shared" si="20"/>
        <v>34660.476999999999</v>
      </c>
      <c r="D113" s="14" t="str">
        <f t="shared" si="21"/>
        <v>vis</v>
      </c>
      <c r="E113" s="48">
        <f>VLOOKUP(C113,Active!C$21:E$973,3,FALSE)</f>
        <v>152.99901415551119</v>
      </c>
      <c r="F113" s="11" t="s">
        <v>95</v>
      </c>
      <c r="G113" s="14" t="str">
        <f t="shared" si="22"/>
        <v>34660.477</v>
      </c>
      <c r="H113" s="12">
        <f t="shared" si="23"/>
        <v>-6872</v>
      </c>
      <c r="I113" s="49" t="s">
        <v>238</v>
      </c>
      <c r="J113" s="50" t="s">
        <v>239</v>
      </c>
      <c r="K113" s="49">
        <v>-6872</v>
      </c>
      <c r="L113" s="49" t="s">
        <v>240</v>
      </c>
      <c r="M113" s="50" t="s">
        <v>113</v>
      </c>
      <c r="N113" s="50"/>
      <c r="O113" s="51" t="s">
        <v>233</v>
      </c>
      <c r="P113" s="51" t="s">
        <v>241</v>
      </c>
    </row>
    <row r="114" spans="1:16" ht="12.75" customHeight="1" thickBot="1" x14ac:dyDescent="0.25">
      <c r="A114" s="12" t="str">
        <f t="shared" si="18"/>
        <v> AJ 64.260 </v>
      </c>
      <c r="B114" s="11" t="str">
        <f t="shared" si="19"/>
        <v>I</v>
      </c>
      <c r="C114" s="12">
        <f t="shared" si="20"/>
        <v>35835.656999999999</v>
      </c>
      <c r="D114" s="14" t="str">
        <f t="shared" si="21"/>
        <v>vis</v>
      </c>
      <c r="E114" s="48">
        <f>VLOOKUP(C114,Active!C$21:E$973,3,FALSE)</f>
        <v>577.99707935433287</v>
      </c>
      <c r="F114" s="11" t="s">
        <v>95</v>
      </c>
      <c r="G114" s="14" t="str">
        <f t="shared" si="22"/>
        <v>35835.657</v>
      </c>
      <c r="H114" s="12">
        <f t="shared" si="23"/>
        <v>-6447</v>
      </c>
      <c r="I114" s="49" t="s">
        <v>242</v>
      </c>
      <c r="J114" s="50" t="s">
        <v>243</v>
      </c>
      <c r="K114" s="49">
        <v>-6447</v>
      </c>
      <c r="L114" s="49" t="s">
        <v>244</v>
      </c>
      <c r="M114" s="50" t="s">
        <v>97</v>
      </c>
      <c r="N114" s="50"/>
      <c r="O114" s="51" t="s">
        <v>228</v>
      </c>
      <c r="P114" s="51" t="s">
        <v>229</v>
      </c>
    </row>
    <row r="115" spans="1:16" ht="12.75" customHeight="1" thickBot="1" x14ac:dyDescent="0.25">
      <c r="A115" s="12" t="str">
        <f t="shared" si="18"/>
        <v> AA 8.189 </v>
      </c>
      <c r="B115" s="11" t="str">
        <f t="shared" si="19"/>
        <v>I</v>
      </c>
      <c r="C115" s="12">
        <f t="shared" si="20"/>
        <v>36026.451000000001</v>
      </c>
      <c r="D115" s="14" t="str">
        <f t="shared" si="21"/>
        <v>vis</v>
      </c>
      <c r="E115" s="48">
        <f>VLOOKUP(C115,Active!C$21:E$973,3,FALSE)</f>
        <v>646.99679076155962</v>
      </c>
      <c r="F115" s="11" t="s">
        <v>95</v>
      </c>
      <c r="G115" s="14" t="str">
        <f t="shared" si="22"/>
        <v>36026.451</v>
      </c>
      <c r="H115" s="12">
        <f t="shared" si="23"/>
        <v>-6378</v>
      </c>
      <c r="I115" s="49" t="s">
        <v>245</v>
      </c>
      <c r="J115" s="50" t="s">
        <v>246</v>
      </c>
      <c r="K115" s="49">
        <v>-6378</v>
      </c>
      <c r="L115" s="49" t="s">
        <v>247</v>
      </c>
      <c r="M115" s="50" t="s">
        <v>113</v>
      </c>
      <c r="N115" s="50"/>
      <c r="O115" s="51" t="s">
        <v>233</v>
      </c>
      <c r="P115" s="51" t="s">
        <v>248</v>
      </c>
    </row>
    <row r="116" spans="1:16" ht="12.75" customHeight="1" thickBot="1" x14ac:dyDescent="0.25">
      <c r="A116" s="12" t="str">
        <f t="shared" si="18"/>
        <v> AJ 64.260 </v>
      </c>
      <c r="B116" s="11" t="str">
        <f t="shared" si="19"/>
        <v>I</v>
      </c>
      <c r="C116" s="12">
        <f t="shared" si="20"/>
        <v>36081.750999999997</v>
      </c>
      <c r="D116" s="14" t="str">
        <f t="shared" si="21"/>
        <v>vis</v>
      </c>
      <c r="E116" s="48">
        <f>VLOOKUP(C116,Active!C$21:E$973,3,FALSE)</f>
        <v>666.99576368953058</v>
      </c>
      <c r="F116" s="11" t="s">
        <v>95</v>
      </c>
      <c r="G116" s="14" t="str">
        <f t="shared" si="22"/>
        <v>36081.751</v>
      </c>
      <c r="H116" s="12">
        <f t="shared" si="23"/>
        <v>-6358</v>
      </c>
      <c r="I116" s="49" t="s">
        <v>249</v>
      </c>
      <c r="J116" s="50" t="s">
        <v>250</v>
      </c>
      <c r="K116" s="49">
        <v>-6358</v>
      </c>
      <c r="L116" s="49" t="s">
        <v>244</v>
      </c>
      <c r="M116" s="50" t="s">
        <v>97</v>
      </c>
      <c r="N116" s="50"/>
      <c r="O116" s="51" t="s">
        <v>228</v>
      </c>
      <c r="P116" s="51" t="s">
        <v>229</v>
      </c>
    </row>
    <row r="117" spans="1:16" ht="12.75" customHeight="1" thickBot="1" x14ac:dyDescent="0.25">
      <c r="A117" s="12" t="str">
        <f t="shared" si="18"/>
        <v> AJ 64.260 </v>
      </c>
      <c r="B117" s="11" t="str">
        <f t="shared" si="19"/>
        <v>I</v>
      </c>
      <c r="C117" s="12">
        <f t="shared" si="20"/>
        <v>36211.711000000003</v>
      </c>
      <c r="D117" s="14" t="str">
        <f t="shared" si="21"/>
        <v>vis</v>
      </c>
      <c r="E117" s="48">
        <f>VLOOKUP(C117,Active!C$21:E$973,3,FALSE)</f>
        <v>713.99515829566894</v>
      </c>
      <c r="F117" s="11" t="s">
        <v>95</v>
      </c>
      <c r="G117" s="14" t="str">
        <f t="shared" si="22"/>
        <v>36211.711</v>
      </c>
      <c r="H117" s="12">
        <f t="shared" si="23"/>
        <v>-6311</v>
      </c>
      <c r="I117" s="49" t="s">
        <v>251</v>
      </c>
      <c r="J117" s="50" t="s">
        <v>252</v>
      </c>
      <c r="K117" s="49">
        <v>-6311</v>
      </c>
      <c r="L117" s="49" t="s">
        <v>244</v>
      </c>
      <c r="M117" s="50" t="s">
        <v>97</v>
      </c>
      <c r="N117" s="50"/>
      <c r="O117" s="51" t="s">
        <v>228</v>
      </c>
      <c r="P117" s="51" t="s">
        <v>229</v>
      </c>
    </row>
    <row r="118" spans="1:16" ht="12.75" customHeight="1" thickBot="1" x14ac:dyDescent="0.25">
      <c r="A118" s="12" t="str">
        <f t="shared" si="18"/>
        <v> MSAI 46.261 </v>
      </c>
      <c r="B118" s="11" t="str">
        <f t="shared" si="19"/>
        <v>I</v>
      </c>
      <c r="C118" s="12">
        <f t="shared" si="20"/>
        <v>36875.343000000001</v>
      </c>
      <c r="D118" s="14" t="str">
        <f t="shared" si="21"/>
        <v>vis</v>
      </c>
      <c r="E118" s="48">
        <f>VLOOKUP(C118,Active!C$21:E$973,3,FALSE)</f>
        <v>953.99440607390159</v>
      </c>
      <c r="F118" s="11" t="s">
        <v>95</v>
      </c>
      <c r="G118" s="14" t="str">
        <f t="shared" si="22"/>
        <v>36875.343</v>
      </c>
      <c r="H118" s="12">
        <f t="shared" si="23"/>
        <v>-6071</v>
      </c>
      <c r="I118" s="49" t="s">
        <v>253</v>
      </c>
      <c r="J118" s="50" t="s">
        <v>254</v>
      </c>
      <c r="K118" s="49">
        <v>-6071</v>
      </c>
      <c r="L118" s="49" t="s">
        <v>255</v>
      </c>
      <c r="M118" s="50" t="s">
        <v>101</v>
      </c>
      <c r="N118" s="50"/>
      <c r="O118" s="51" t="s">
        <v>256</v>
      </c>
      <c r="P118" s="51" t="s">
        <v>257</v>
      </c>
    </row>
    <row r="119" spans="1:16" ht="12.75" customHeight="1" thickBot="1" x14ac:dyDescent="0.25">
      <c r="A119" s="12" t="str">
        <f t="shared" si="18"/>
        <v> BBS 127 </v>
      </c>
      <c r="B119" s="11" t="str">
        <f t="shared" si="19"/>
        <v>I</v>
      </c>
      <c r="C119" s="12">
        <f t="shared" si="20"/>
        <v>52216.302199999998</v>
      </c>
      <c r="D119" s="14" t="str">
        <f t="shared" si="21"/>
        <v>vis</v>
      </c>
      <c r="E119" s="48">
        <f>VLOOKUP(C119,Active!C$21:E$973,3,FALSE)</f>
        <v>6501.976824336688</v>
      </c>
      <c r="F119" s="11" t="s">
        <v>95</v>
      </c>
      <c r="G119" s="14" t="str">
        <f t="shared" si="22"/>
        <v>52216.3022</v>
      </c>
      <c r="H119" s="12">
        <f t="shared" si="23"/>
        <v>-523</v>
      </c>
      <c r="I119" s="49" t="s">
        <v>447</v>
      </c>
      <c r="J119" s="50" t="s">
        <v>448</v>
      </c>
      <c r="K119" s="49">
        <v>-523</v>
      </c>
      <c r="L119" s="49" t="s">
        <v>439</v>
      </c>
      <c r="M119" s="50" t="s">
        <v>424</v>
      </c>
      <c r="N119" s="50" t="s">
        <v>425</v>
      </c>
      <c r="O119" s="51" t="s">
        <v>449</v>
      </c>
      <c r="P119" s="51" t="s">
        <v>450</v>
      </c>
    </row>
    <row r="120" spans="1:16" ht="12.75" customHeight="1" thickBot="1" x14ac:dyDescent="0.25">
      <c r="A120" s="12" t="str">
        <f t="shared" si="18"/>
        <v>BAVM 212 </v>
      </c>
      <c r="B120" s="11" t="str">
        <f t="shared" si="19"/>
        <v>I</v>
      </c>
      <c r="C120" s="12">
        <f t="shared" si="20"/>
        <v>55039.4804</v>
      </c>
      <c r="D120" s="14" t="str">
        <f t="shared" si="21"/>
        <v>vis</v>
      </c>
      <c r="E120" s="48">
        <f>VLOOKUP(C120,Active!C$21:E$973,3,FALSE)</f>
        <v>7522.9653305327538</v>
      </c>
      <c r="F120" s="11" t="s">
        <v>95</v>
      </c>
      <c r="G120" s="14" t="str">
        <f t="shared" si="22"/>
        <v>55039.4804</v>
      </c>
      <c r="H120" s="12">
        <f t="shared" si="23"/>
        <v>498</v>
      </c>
      <c r="I120" s="49" t="s">
        <v>481</v>
      </c>
      <c r="J120" s="50" t="s">
        <v>482</v>
      </c>
      <c r="K120" s="49" t="s">
        <v>483</v>
      </c>
      <c r="L120" s="49" t="s">
        <v>484</v>
      </c>
      <c r="M120" s="50" t="s">
        <v>469</v>
      </c>
      <c r="N120" s="50" t="s">
        <v>444</v>
      </c>
      <c r="O120" s="51" t="s">
        <v>485</v>
      </c>
      <c r="P120" s="52" t="s">
        <v>486</v>
      </c>
    </row>
    <row r="121" spans="1:16" ht="12.75" customHeight="1" x14ac:dyDescent="0.2">
      <c r="A121" s="12" t="str">
        <f t="shared" si="18"/>
        <v>BAVM 225 </v>
      </c>
      <c r="B121" s="11" t="str">
        <f t="shared" si="19"/>
        <v>I</v>
      </c>
      <c r="C121" s="12">
        <f t="shared" si="20"/>
        <v>55758.405100000004</v>
      </c>
      <c r="D121" s="14" t="str">
        <f t="shared" si="21"/>
        <v>vis</v>
      </c>
      <c r="E121" s="48">
        <f>VLOOKUP(C121,Active!C$21:E$973,3,FALSE)</f>
        <v>7782.9609112298767</v>
      </c>
      <c r="F121" s="11" t="s">
        <v>95</v>
      </c>
      <c r="G121" s="14" t="str">
        <f t="shared" si="22"/>
        <v>55758.4051</v>
      </c>
      <c r="H121" s="12">
        <f t="shared" si="23"/>
        <v>758</v>
      </c>
      <c r="I121" s="53" t="s">
        <v>487</v>
      </c>
      <c r="J121" s="54" t="s">
        <v>488</v>
      </c>
      <c r="K121" s="53" t="s">
        <v>489</v>
      </c>
      <c r="L121" s="53" t="s">
        <v>490</v>
      </c>
      <c r="M121" s="54" t="s">
        <v>469</v>
      </c>
      <c r="N121" s="54" t="s">
        <v>444</v>
      </c>
      <c r="O121" s="55" t="s">
        <v>491</v>
      </c>
      <c r="P121" s="56" t="s">
        <v>492</v>
      </c>
    </row>
    <row r="122" spans="1:16" ht="12.75" customHeight="1" x14ac:dyDescent="0.2">
      <c r="B122" s="11"/>
      <c r="E122" s="48"/>
      <c r="F122" s="11"/>
      <c r="I122" s="57"/>
      <c r="J122" s="58"/>
      <c r="K122" s="57"/>
      <c r="L122" s="57"/>
      <c r="M122" s="58"/>
      <c r="N122" s="58"/>
      <c r="O122" s="59"/>
      <c r="P122" s="59"/>
    </row>
    <row r="123" spans="1:16" ht="12.75" customHeight="1" x14ac:dyDescent="0.2">
      <c r="B123" s="11"/>
      <c r="E123" s="48"/>
      <c r="F123" s="11"/>
      <c r="I123" s="57"/>
      <c r="J123" s="58"/>
      <c r="K123" s="57"/>
      <c r="L123" s="57"/>
      <c r="M123" s="58"/>
      <c r="N123" s="58"/>
      <c r="O123" s="59"/>
      <c r="P123" s="59"/>
    </row>
    <row r="124" spans="1:16" ht="12.75" customHeight="1" x14ac:dyDescent="0.2">
      <c r="B124" s="11"/>
      <c r="E124" s="48"/>
      <c r="F124" s="11"/>
      <c r="I124" s="57"/>
      <c r="J124" s="58"/>
      <c r="K124" s="57"/>
      <c r="L124" s="57"/>
      <c r="M124" s="58"/>
      <c r="N124" s="58"/>
      <c r="O124" s="59"/>
      <c r="P124" s="59"/>
    </row>
    <row r="125" spans="1:16" ht="12.75" customHeight="1" x14ac:dyDescent="0.2">
      <c r="B125" s="11"/>
      <c r="E125" s="48"/>
      <c r="F125" s="11"/>
      <c r="I125" s="57"/>
      <c r="J125" s="58"/>
      <c r="K125" s="57"/>
      <c r="L125" s="57"/>
      <c r="M125" s="58"/>
      <c r="N125" s="58"/>
      <c r="O125" s="59"/>
      <c r="P125" s="59"/>
    </row>
    <row r="126" spans="1:16" ht="12.75" customHeight="1" x14ac:dyDescent="0.2">
      <c r="B126" s="11"/>
      <c r="E126" s="48"/>
      <c r="F126" s="11"/>
      <c r="I126" s="57"/>
      <c r="J126" s="58"/>
      <c r="K126" s="57"/>
      <c r="L126" s="57"/>
      <c r="M126" s="58"/>
      <c r="N126" s="58"/>
      <c r="O126" s="59"/>
      <c r="P126" s="59"/>
    </row>
    <row r="127" spans="1:16" ht="12.75" customHeight="1" x14ac:dyDescent="0.2">
      <c r="B127" s="11"/>
      <c r="E127" s="48"/>
      <c r="F127" s="11"/>
      <c r="I127" s="57"/>
      <c r="J127" s="58"/>
      <c r="K127" s="57"/>
      <c r="L127" s="57"/>
      <c r="M127" s="58"/>
      <c r="N127" s="58"/>
      <c r="O127" s="59"/>
      <c r="P127" s="59"/>
    </row>
    <row r="128" spans="1:16" ht="12.75" customHeight="1" x14ac:dyDescent="0.2">
      <c r="B128" s="11"/>
      <c r="E128" s="48"/>
      <c r="F128" s="11"/>
      <c r="I128" s="57"/>
      <c r="J128" s="58"/>
      <c r="K128" s="57"/>
      <c r="L128" s="57"/>
      <c r="M128" s="58"/>
      <c r="N128" s="58"/>
      <c r="O128" s="59"/>
      <c r="P128" s="59"/>
    </row>
    <row r="129" spans="2:16" ht="12.75" customHeight="1" x14ac:dyDescent="0.2">
      <c r="B129" s="11"/>
      <c r="E129" s="48"/>
      <c r="F129" s="11"/>
      <c r="I129" s="57"/>
      <c r="J129" s="58"/>
      <c r="K129" s="57"/>
      <c r="L129" s="57"/>
      <c r="M129" s="58"/>
      <c r="N129" s="58"/>
      <c r="O129" s="59"/>
      <c r="P129" s="59"/>
    </row>
    <row r="130" spans="2:16" ht="12.75" customHeight="1" x14ac:dyDescent="0.2">
      <c r="B130" s="11"/>
      <c r="E130" s="48"/>
      <c r="F130" s="11"/>
      <c r="I130" s="57"/>
      <c r="J130" s="58"/>
      <c r="K130" s="57"/>
      <c r="L130" s="57"/>
      <c r="M130" s="58"/>
      <c r="N130" s="58"/>
      <c r="O130" s="59"/>
      <c r="P130" s="59"/>
    </row>
    <row r="131" spans="2:16" ht="12.75" customHeight="1" x14ac:dyDescent="0.2">
      <c r="B131" s="11"/>
      <c r="E131" s="48"/>
      <c r="F131" s="11"/>
      <c r="I131" s="57"/>
      <c r="J131" s="58"/>
      <c r="K131" s="57"/>
      <c r="L131" s="57"/>
      <c r="M131" s="58"/>
      <c r="N131" s="58"/>
      <c r="O131" s="59"/>
      <c r="P131" s="59"/>
    </row>
    <row r="132" spans="2:16" ht="12.75" customHeight="1" x14ac:dyDescent="0.2">
      <c r="B132" s="11"/>
      <c r="E132" s="48"/>
      <c r="F132" s="11"/>
      <c r="I132" s="57"/>
      <c r="J132" s="58"/>
      <c r="K132" s="57"/>
      <c r="L132" s="57"/>
      <c r="M132" s="58"/>
      <c r="N132" s="58"/>
      <c r="O132" s="59"/>
      <c r="P132" s="59"/>
    </row>
    <row r="133" spans="2:16" ht="12.75" customHeight="1" x14ac:dyDescent="0.2">
      <c r="B133" s="11"/>
      <c r="E133" s="48"/>
      <c r="F133" s="11"/>
      <c r="I133" s="57"/>
      <c r="J133" s="58"/>
      <c r="K133" s="57"/>
      <c r="L133" s="57"/>
      <c r="M133" s="58"/>
      <c r="N133" s="58"/>
      <c r="O133" s="59"/>
      <c r="P133" s="59"/>
    </row>
    <row r="134" spans="2:16" ht="12.75" customHeight="1" x14ac:dyDescent="0.2">
      <c r="B134" s="11"/>
      <c r="E134" s="48"/>
      <c r="F134" s="11"/>
      <c r="I134" s="57"/>
      <c r="J134" s="58"/>
      <c r="K134" s="57"/>
      <c r="L134" s="57"/>
      <c r="M134" s="58"/>
      <c r="N134" s="58"/>
      <c r="O134" s="59"/>
      <c r="P134" s="59"/>
    </row>
    <row r="135" spans="2:16" ht="12.75" customHeight="1" x14ac:dyDescent="0.2">
      <c r="B135" s="11"/>
      <c r="E135" s="48"/>
      <c r="F135" s="11"/>
      <c r="I135" s="57"/>
      <c r="J135" s="58"/>
      <c r="K135" s="57"/>
      <c r="L135" s="57"/>
      <c r="M135" s="58"/>
      <c r="N135" s="58"/>
      <c r="O135" s="59"/>
      <c r="P135" s="59"/>
    </row>
    <row r="136" spans="2:16" ht="12.75" customHeight="1" x14ac:dyDescent="0.2">
      <c r="B136" s="11"/>
      <c r="E136" s="48"/>
      <c r="F136" s="11"/>
      <c r="I136" s="57"/>
      <c r="J136" s="58"/>
      <c r="K136" s="57"/>
      <c r="L136" s="57"/>
      <c r="M136" s="58"/>
      <c r="N136" s="58"/>
      <c r="O136" s="59"/>
      <c r="P136" s="59"/>
    </row>
    <row r="137" spans="2:16" ht="12.75" customHeight="1" x14ac:dyDescent="0.2">
      <c r="B137" s="11"/>
      <c r="E137" s="48"/>
      <c r="F137" s="11"/>
      <c r="I137" s="57"/>
      <c r="J137" s="58"/>
      <c r="K137" s="57"/>
      <c r="L137" s="57"/>
      <c r="M137" s="58"/>
      <c r="N137" s="58"/>
      <c r="O137" s="59"/>
      <c r="P137" s="59"/>
    </row>
    <row r="138" spans="2:16" ht="12.75" customHeight="1" x14ac:dyDescent="0.2">
      <c r="B138" s="11"/>
      <c r="E138" s="48"/>
      <c r="F138" s="11"/>
      <c r="I138" s="57"/>
      <c r="J138" s="58"/>
      <c r="K138" s="57"/>
      <c r="L138" s="57"/>
      <c r="M138" s="58"/>
      <c r="N138" s="58"/>
      <c r="O138" s="59"/>
      <c r="P138" s="59"/>
    </row>
    <row r="139" spans="2:16" ht="12.75" customHeight="1" x14ac:dyDescent="0.2">
      <c r="B139" s="11"/>
      <c r="E139" s="48"/>
      <c r="F139" s="11"/>
      <c r="I139" s="57"/>
      <c r="J139" s="58"/>
      <c r="K139" s="57"/>
      <c r="L139" s="57"/>
      <c r="M139" s="58"/>
      <c r="N139" s="58"/>
      <c r="O139" s="59"/>
      <c r="P139" s="59"/>
    </row>
    <row r="140" spans="2:16" ht="12.75" customHeight="1" x14ac:dyDescent="0.2">
      <c r="B140" s="11"/>
      <c r="E140" s="48"/>
      <c r="F140" s="11"/>
      <c r="I140" s="57"/>
      <c r="J140" s="58"/>
      <c r="K140" s="57"/>
      <c r="L140" s="57"/>
      <c r="M140" s="58"/>
      <c r="N140" s="58"/>
      <c r="O140" s="59"/>
      <c r="P140" s="59"/>
    </row>
    <row r="141" spans="2:16" ht="12.75" customHeight="1" x14ac:dyDescent="0.2">
      <c r="B141" s="11"/>
      <c r="E141" s="48"/>
      <c r="F141" s="11"/>
      <c r="I141" s="57"/>
      <c r="J141" s="58"/>
      <c r="K141" s="57"/>
      <c r="L141" s="57"/>
      <c r="M141" s="58"/>
      <c r="N141" s="58"/>
      <c r="O141" s="59"/>
      <c r="P141" s="59"/>
    </row>
    <row r="142" spans="2:16" ht="12.75" customHeight="1" x14ac:dyDescent="0.2">
      <c r="B142" s="11"/>
      <c r="E142" s="48"/>
      <c r="F142" s="11"/>
      <c r="I142" s="57"/>
      <c r="J142" s="58"/>
      <c r="K142" s="57"/>
      <c r="L142" s="57"/>
      <c r="M142" s="58"/>
      <c r="N142" s="58"/>
      <c r="O142" s="59"/>
      <c r="P142" s="59"/>
    </row>
    <row r="143" spans="2:16" ht="12.75" customHeight="1" x14ac:dyDescent="0.2">
      <c r="B143" s="11"/>
      <c r="E143" s="48"/>
      <c r="F143" s="11"/>
      <c r="I143" s="57"/>
      <c r="J143" s="58"/>
      <c r="K143" s="57"/>
      <c r="L143" s="57"/>
      <c r="M143" s="58"/>
      <c r="N143" s="58"/>
      <c r="O143" s="59"/>
      <c r="P143" s="59"/>
    </row>
    <row r="144" spans="2:16" ht="12.75" customHeight="1" x14ac:dyDescent="0.2">
      <c r="B144" s="11"/>
      <c r="E144" s="48"/>
      <c r="F144" s="11"/>
      <c r="I144" s="57"/>
      <c r="J144" s="58"/>
      <c r="K144" s="57"/>
      <c r="L144" s="57"/>
      <c r="M144" s="58"/>
      <c r="N144" s="58"/>
      <c r="O144" s="59"/>
      <c r="P144" s="59"/>
    </row>
    <row r="145" spans="2:16" ht="12.75" customHeight="1" x14ac:dyDescent="0.2">
      <c r="B145" s="11"/>
      <c r="E145" s="48"/>
      <c r="F145" s="11"/>
      <c r="I145" s="57"/>
      <c r="J145" s="58"/>
      <c r="K145" s="57"/>
      <c r="L145" s="57"/>
      <c r="M145" s="58"/>
      <c r="N145" s="58"/>
      <c r="O145" s="59"/>
      <c r="P145" s="60"/>
    </row>
    <row r="146" spans="2:16" ht="12.75" customHeight="1" x14ac:dyDescent="0.2">
      <c r="B146" s="11"/>
      <c r="E146" s="48"/>
      <c r="F146" s="11"/>
      <c r="I146" s="57"/>
      <c r="J146" s="58"/>
      <c r="K146" s="57"/>
      <c r="L146" s="57"/>
      <c r="M146" s="58"/>
      <c r="N146" s="58"/>
      <c r="O146" s="59"/>
      <c r="P146" s="59"/>
    </row>
    <row r="147" spans="2:16" ht="12.75" customHeight="1" x14ac:dyDescent="0.2">
      <c r="B147" s="11"/>
      <c r="E147" s="48"/>
      <c r="F147" s="11"/>
      <c r="I147" s="57"/>
      <c r="J147" s="58"/>
      <c r="K147" s="57"/>
      <c r="L147" s="57"/>
      <c r="M147" s="58"/>
      <c r="N147" s="58"/>
      <c r="O147" s="59"/>
      <c r="P147" s="60"/>
    </row>
    <row r="148" spans="2:16" ht="12.75" customHeight="1" x14ac:dyDescent="0.2">
      <c r="B148" s="11"/>
      <c r="E148" s="48"/>
      <c r="F148" s="11"/>
      <c r="I148" s="57"/>
      <c r="J148" s="58"/>
      <c r="K148" s="57"/>
      <c r="L148" s="57"/>
      <c r="M148" s="58"/>
      <c r="N148" s="58"/>
      <c r="O148" s="59"/>
      <c r="P148" s="59"/>
    </row>
    <row r="149" spans="2:16" ht="12.75" customHeight="1" x14ac:dyDescent="0.2">
      <c r="B149" s="11"/>
      <c r="E149" s="48"/>
      <c r="F149" s="11"/>
      <c r="I149" s="57"/>
      <c r="J149" s="58"/>
      <c r="K149" s="57"/>
      <c r="L149" s="57"/>
      <c r="M149" s="58"/>
      <c r="N149" s="58"/>
      <c r="O149" s="59"/>
      <c r="P149" s="59"/>
    </row>
    <row r="150" spans="2:16" ht="12.75" customHeight="1" x14ac:dyDescent="0.2">
      <c r="B150" s="11"/>
      <c r="E150" s="48"/>
      <c r="F150" s="11"/>
      <c r="I150" s="57"/>
      <c r="J150" s="58"/>
      <c r="K150" s="57"/>
      <c r="L150" s="57"/>
      <c r="M150" s="58"/>
      <c r="N150" s="58"/>
      <c r="O150" s="59"/>
      <c r="P150" s="59"/>
    </row>
    <row r="151" spans="2:16" ht="12.75" customHeight="1" x14ac:dyDescent="0.2">
      <c r="B151" s="11"/>
      <c r="E151" s="48"/>
      <c r="F151" s="11"/>
      <c r="I151" s="57"/>
      <c r="J151" s="58"/>
      <c r="K151" s="57"/>
      <c r="L151" s="57"/>
      <c r="M151" s="58"/>
      <c r="N151" s="58"/>
      <c r="O151" s="59"/>
      <c r="P151" s="59"/>
    </row>
    <row r="152" spans="2:16" ht="12.75" customHeight="1" x14ac:dyDescent="0.2">
      <c r="B152" s="11"/>
      <c r="E152" s="48"/>
      <c r="F152" s="11"/>
      <c r="I152" s="57"/>
      <c r="J152" s="58"/>
      <c r="K152" s="57"/>
      <c r="L152" s="57"/>
      <c r="M152" s="58"/>
      <c r="N152" s="58"/>
      <c r="O152" s="59"/>
      <c r="P152" s="59"/>
    </row>
    <row r="153" spans="2:16" ht="12.75" customHeight="1" x14ac:dyDescent="0.2">
      <c r="B153" s="11"/>
      <c r="E153" s="48"/>
      <c r="F153" s="11"/>
      <c r="I153" s="57"/>
      <c r="J153" s="58"/>
      <c r="K153" s="57"/>
      <c r="L153" s="57"/>
      <c r="M153" s="58"/>
      <c r="N153" s="58"/>
      <c r="O153" s="59"/>
      <c r="P153" s="59"/>
    </row>
    <row r="154" spans="2:16" ht="12.75" customHeight="1" x14ac:dyDescent="0.2">
      <c r="B154" s="11"/>
      <c r="E154" s="48"/>
      <c r="F154" s="11"/>
      <c r="I154" s="57"/>
      <c r="J154" s="58"/>
      <c r="K154" s="57"/>
      <c r="L154" s="57"/>
      <c r="M154" s="58"/>
      <c r="N154" s="58"/>
      <c r="O154" s="59"/>
      <c r="P154" s="59"/>
    </row>
    <row r="155" spans="2:16" ht="12.75" customHeight="1" x14ac:dyDescent="0.2">
      <c r="B155" s="11"/>
      <c r="E155" s="48"/>
      <c r="F155" s="11"/>
      <c r="I155" s="57"/>
      <c r="J155" s="58"/>
      <c r="K155" s="57"/>
      <c r="L155" s="57"/>
      <c r="M155" s="58"/>
      <c r="N155" s="58"/>
      <c r="O155" s="59"/>
      <c r="P155" s="59"/>
    </row>
    <row r="156" spans="2:16" ht="12.75" customHeight="1" x14ac:dyDescent="0.2">
      <c r="B156" s="11"/>
      <c r="E156" s="48"/>
      <c r="F156" s="11"/>
      <c r="I156" s="57"/>
      <c r="J156" s="58"/>
      <c r="K156" s="57"/>
      <c r="L156" s="57"/>
      <c r="M156" s="58"/>
      <c r="N156" s="58"/>
      <c r="O156" s="59"/>
      <c r="P156" s="59"/>
    </row>
    <row r="157" spans="2:16" ht="12.75" customHeight="1" x14ac:dyDescent="0.2">
      <c r="B157" s="11"/>
      <c r="E157" s="48"/>
      <c r="F157" s="11"/>
      <c r="I157" s="57"/>
      <c r="J157" s="58"/>
      <c r="K157" s="57"/>
      <c r="L157" s="57"/>
      <c r="M157" s="58"/>
      <c r="N157" s="58"/>
      <c r="O157" s="59"/>
      <c r="P157" s="59"/>
    </row>
    <row r="158" spans="2:16" ht="12.75" customHeight="1" x14ac:dyDescent="0.2">
      <c r="B158" s="11"/>
      <c r="E158" s="48"/>
      <c r="F158" s="11"/>
      <c r="I158" s="57"/>
      <c r="J158" s="58"/>
      <c r="K158" s="57"/>
      <c r="L158" s="57"/>
      <c r="M158" s="58"/>
      <c r="N158" s="58"/>
      <c r="O158" s="59"/>
      <c r="P158" s="59"/>
    </row>
    <row r="159" spans="2:16" ht="12.75" customHeight="1" x14ac:dyDescent="0.2">
      <c r="B159" s="11"/>
      <c r="E159" s="48"/>
      <c r="F159" s="11"/>
      <c r="I159" s="57"/>
      <c r="J159" s="58"/>
      <c r="K159" s="57"/>
      <c r="L159" s="57"/>
      <c r="M159" s="58"/>
      <c r="N159" s="58"/>
      <c r="O159" s="59"/>
      <c r="P159" s="59"/>
    </row>
    <row r="160" spans="2:16" ht="12.75" customHeight="1" x14ac:dyDescent="0.2">
      <c r="B160" s="11"/>
      <c r="E160" s="48"/>
      <c r="F160" s="11"/>
      <c r="I160" s="57"/>
      <c r="J160" s="58"/>
      <c r="K160" s="57"/>
      <c r="L160" s="57"/>
      <c r="M160" s="58"/>
      <c r="N160" s="58"/>
      <c r="O160" s="59"/>
      <c r="P160" s="59"/>
    </row>
    <row r="161" spans="2:16" ht="12.75" customHeight="1" x14ac:dyDescent="0.2">
      <c r="B161" s="11"/>
      <c r="E161" s="48"/>
      <c r="F161" s="11"/>
      <c r="I161" s="57"/>
      <c r="J161" s="58"/>
      <c r="K161" s="57"/>
      <c r="L161" s="57"/>
      <c r="M161" s="58"/>
      <c r="N161" s="58"/>
      <c r="O161" s="59"/>
      <c r="P161" s="59"/>
    </row>
    <row r="162" spans="2:16" ht="12.75" customHeight="1" x14ac:dyDescent="0.2">
      <c r="B162" s="11"/>
      <c r="E162" s="48"/>
      <c r="F162" s="11"/>
      <c r="I162" s="57"/>
      <c r="J162" s="58"/>
      <c r="K162" s="57"/>
      <c r="L162" s="57"/>
      <c r="M162" s="58"/>
      <c r="N162" s="58"/>
      <c r="O162" s="59"/>
      <c r="P162" s="59"/>
    </row>
    <row r="163" spans="2:16" ht="12.75" customHeight="1" x14ac:dyDescent="0.2">
      <c r="B163" s="11"/>
      <c r="E163" s="48"/>
      <c r="F163" s="11"/>
      <c r="I163" s="57"/>
      <c r="J163" s="58"/>
      <c r="K163" s="57"/>
      <c r="L163" s="57"/>
      <c r="M163" s="58"/>
      <c r="N163" s="58"/>
      <c r="O163" s="59"/>
      <c r="P163" s="59"/>
    </row>
    <row r="164" spans="2:16" ht="12.75" customHeight="1" x14ac:dyDescent="0.2">
      <c r="B164" s="11"/>
      <c r="E164" s="48"/>
      <c r="F164" s="11"/>
      <c r="I164" s="57"/>
      <c r="J164" s="58"/>
      <c r="K164" s="57"/>
      <c r="L164" s="57"/>
      <c r="M164" s="58"/>
      <c r="N164" s="58"/>
      <c r="O164" s="59"/>
      <c r="P164" s="59"/>
    </row>
    <row r="165" spans="2:16" ht="12.75" customHeight="1" x14ac:dyDescent="0.2">
      <c r="B165" s="11"/>
      <c r="E165" s="48"/>
      <c r="F165" s="11"/>
      <c r="I165" s="57"/>
      <c r="J165" s="58"/>
      <c r="K165" s="57"/>
      <c r="L165" s="57"/>
      <c r="M165" s="58"/>
      <c r="N165" s="58"/>
      <c r="O165" s="59"/>
      <c r="P165" s="59"/>
    </row>
    <row r="166" spans="2:16" ht="12.75" customHeight="1" x14ac:dyDescent="0.2">
      <c r="B166" s="11"/>
      <c r="E166" s="48"/>
      <c r="F166" s="11"/>
      <c r="I166" s="57"/>
      <c r="J166" s="58"/>
      <c r="K166" s="57"/>
      <c r="L166" s="57"/>
      <c r="M166" s="58"/>
      <c r="N166" s="58"/>
      <c r="O166" s="59"/>
      <c r="P166" s="59"/>
    </row>
    <row r="167" spans="2:16" ht="12.75" customHeight="1" x14ac:dyDescent="0.2">
      <c r="B167" s="11"/>
      <c r="E167" s="48"/>
      <c r="F167" s="11"/>
      <c r="I167" s="57"/>
      <c r="J167" s="58"/>
      <c r="K167" s="57"/>
      <c r="L167" s="57"/>
      <c r="M167" s="58"/>
      <c r="N167" s="58"/>
      <c r="O167" s="59"/>
      <c r="P167" s="59"/>
    </row>
    <row r="168" spans="2:16" ht="12.75" customHeight="1" x14ac:dyDescent="0.2">
      <c r="B168" s="11"/>
      <c r="E168" s="48"/>
      <c r="F168" s="11"/>
      <c r="I168" s="57"/>
      <c r="J168" s="58"/>
      <c r="K168" s="57"/>
      <c r="L168" s="57"/>
      <c r="M168" s="58"/>
      <c r="N168" s="58"/>
      <c r="O168" s="59"/>
      <c r="P168" s="59"/>
    </row>
    <row r="169" spans="2:16" ht="12.75" customHeight="1" x14ac:dyDescent="0.2">
      <c r="B169" s="11"/>
      <c r="E169" s="48"/>
      <c r="F169" s="11"/>
      <c r="I169" s="57"/>
      <c r="J169" s="58"/>
      <c r="K169" s="57"/>
      <c r="L169" s="57"/>
      <c r="M169" s="58"/>
      <c r="N169" s="58"/>
      <c r="O169" s="59"/>
      <c r="P169" s="59"/>
    </row>
    <row r="170" spans="2:16" ht="12.75" customHeight="1" x14ac:dyDescent="0.2">
      <c r="B170" s="11"/>
      <c r="E170" s="48"/>
      <c r="F170" s="11"/>
      <c r="I170" s="57"/>
      <c r="J170" s="58"/>
      <c r="K170" s="57"/>
      <c r="L170" s="57"/>
      <c r="M170" s="58"/>
      <c r="N170" s="58"/>
      <c r="O170" s="59"/>
      <c r="P170" s="59"/>
    </row>
    <row r="171" spans="2:16" ht="12.75" customHeight="1" x14ac:dyDescent="0.2">
      <c r="B171" s="11"/>
      <c r="E171" s="48"/>
      <c r="F171" s="11"/>
      <c r="I171" s="57"/>
      <c r="J171" s="58"/>
      <c r="K171" s="57"/>
      <c r="L171" s="57"/>
      <c r="M171" s="58"/>
      <c r="N171" s="58"/>
      <c r="O171" s="59"/>
      <c r="P171" s="60"/>
    </row>
    <row r="172" spans="2:16" ht="12.75" customHeight="1" x14ac:dyDescent="0.2">
      <c r="B172" s="11"/>
      <c r="E172" s="48"/>
      <c r="F172" s="11"/>
      <c r="I172" s="57"/>
      <c r="J172" s="58"/>
      <c r="K172" s="57"/>
      <c r="L172" s="57"/>
      <c r="M172" s="58"/>
      <c r="N172" s="58"/>
      <c r="O172" s="59"/>
      <c r="P172" s="59"/>
    </row>
    <row r="173" spans="2:16" ht="12.75" customHeight="1" x14ac:dyDescent="0.2">
      <c r="B173" s="11"/>
      <c r="E173" s="48"/>
      <c r="F173" s="11"/>
      <c r="I173" s="57"/>
      <c r="J173" s="58"/>
      <c r="K173" s="57"/>
      <c r="L173" s="57"/>
      <c r="M173" s="58"/>
      <c r="N173" s="58"/>
      <c r="O173" s="59"/>
      <c r="P173" s="60"/>
    </row>
    <row r="174" spans="2:16" ht="12.75" customHeight="1" x14ac:dyDescent="0.2">
      <c r="B174" s="11"/>
      <c r="E174" s="48"/>
      <c r="F174" s="11"/>
      <c r="I174" s="57"/>
      <c r="J174" s="58"/>
      <c r="K174" s="57"/>
      <c r="L174" s="57"/>
      <c r="M174" s="58"/>
      <c r="N174" s="58"/>
      <c r="O174" s="59"/>
      <c r="P174" s="59"/>
    </row>
    <row r="175" spans="2:16" ht="12.75" customHeight="1" x14ac:dyDescent="0.2">
      <c r="B175" s="11"/>
      <c r="E175" s="48"/>
      <c r="F175" s="11"/>
      <c r="I175" s="57"/>
      <c r="J175" s="58"/>
      <c r="K175" s="57"/>
      <c r="L175" s="57"/>
      <c r="M175" s="58"/>
      <c r="N175" s="58"/>
      <c r="O175" s="59"/>
      <c r="P175" s="60"/>
    </row>
    <row r="176" spans="2:16" ht="12.75" customHeight="1" x14ac:dyDescent="0.2">
      <c r="B176" s="11"/>
      <c r="E176" s="48"/>
      <c r="F176" s="11"/>
      <c r="I176" s="57"/>
      <c r="J176" s="58"/>
      <c r="K176" s="57"/>
      <c r="L176" s="57"/>
      <c r="M176" s="58"/>
      <c r="N176" s="58"/>
      <c r="O176" s="59"/>
      <c r="P176" s="60"/>
    </row>
    <row r="177" spans="2:16" ht="12.75" customHeight="1" x14ac:dyDescent="0.2">
      <c r="B177" s="11"/>
      <c r="E177" s="48"/>
      <c r="F177" s="11"/>
      <c r="I177" s="57"/>
      <c r="J177" s="58"/>
      <c r="K177" s="57"/>
      <c r="L177" s="57"/>
      <c r="M177" s="58"/>
      <c r="N177" s="58"/>
      <c r="O177" s="59"/>
      <c r="P177" s="60"/>
    </row>
    <row r="178" spans="2:16" ht="12.75" customHeight="1" x14ac:dyDescent="0.2">
      <c r="B178" s="11"/>
      <c r="E178" s="48"/>
      <c r="F178" s="11"/>
      <c r="I178" s="57"/>
      <c r="J178" s="58"/>
      <c r="K178" s="57"/>
      <c r="L178" s="57"/>
      <c r="M178" s="58"/>
      <c r="N178" s="58"/>
      <c r="O178" s="59"/>
      <c r="P178" s="60"/>
    </row>
    <row r="179" spans="2:16" ht="12.75" customHeight="1" x14ac:dyDescent="0.2">
      <c r="B179" s="11"/>
      <c r="E179" s="48"/>
      <c r="F179" s="11"/>
      <c r="I179" s="57"/>
      <c r="J179" s="58"/>
      <c r="K179" s="57"/>
      <c r="L179" s="57"/>
      <c r="M179" s="58"/>
      <c r="N179" s="58"/>
      <c r="O179" s="59"/>
      <c r="P179" s="60"/>
    </row>
    <row r="180" spans="2:16" ht="12.75" customHeight="1" x14ac:dyDescent="0.2">
      <c r="B180" s="11"/>
      <c r="E180" s="48"/>
      <c r="F180" s="11"/>
      <c r="I180" s="57"/>
      <c r="J180" s="58"/>
      <c r="K180" s="57"/>
      <c r="L180" s="57"/>
      <c r="M180" s="58"/>
      <c r="N180" s="58"/>
      <c r="O180" s="59"/>
      <c r="P180" s="60"/>
    </row>
    <row r="181" spans="2:16" ht="12.75" customHeight="1" x14ac:dyDescent="0.2">
      <c r="B181" s="11"/>
      <c r="E181" s="48"/>
      <c r="F181" s="11"/>
      <c r="I181" s="57"/>
      <c r="J181" s="58"/>
      <c r="K181" s="57"/>
      <c r="L181" s="57"/>
      <c r="M181" s="58"/>
      <c r="N181" s="58"/>
      <c r="O181" s="59"/>
      <c r="P181" s="59"/>
    </row>
    <row r="182" spans="2:16" ht="12.75" customHeight="1" x14ac:dyDescent="0.2">
      <c r="B182" s="11"/>
      <c r="E182" s="48"/>
      <c r="F182" s="11"/>
      <c r="I182" s="57"/>
      <c r="J182" s="58"/>
      <c r="K182" s="57"/>
      <c r="L182" s="57"/>
      <c r="M182" s="58"/>
      <c r="N182" s="58"/>
      <c r="O182" s="59"/>
      <c r="P182" s="60"/>
    </row>
    <row r="183" spans="2:16" ht="12.75" customHeight="1" x14ac:dyDescent="0.2">
      <c r="B183" s="11"/>
      <c r="E183" s="48"/>
      <c r="F183" s="11"/>
      <c r="I183" s="57"/>
      <c r="J183" s="58"/>
      <c r="K183" s="57"/>
      <c r="L183" s="57"/>
      <c r="M183" s="58"/>
      <c r="N183" s="58"/>
      <c r="O183" s="59"/>
      <c r="P183" s="59"/>
    </row>
    <row r="184" spans="2:16" ht="12.75" customHeight="1" x14ac:dyDescent="0.2">
      <c r="B184" s="11"/>
      <c r="E184" s="48"/>
      <c r="F184" s="11"/>
      <c r="I184" s="57"/>
      <c r="J184" s="58"/>
      <c r="K184" s="57"/>
      <c r="L184" s="57"/>
      <c r="M184" s="58"/>
      <c r="N184" s="58"/>
      <c r="O184" s="59"/>
      <c r="P184" s="59"/>
    </row>
    <row r="185" spans="2:16" ht="12.75" customHeight="1" x14ac:dyDescent="0.2">
      <c r="B185" s="11"/>
      <c r="E185" s="48"/>
      <c r="F185" s="11"/>
      <c r="I185" s="57"/>
      <c r="J185" s="58"/>
      <c r="K185" s="57"/>
      <c r="L185" s="57"/>
      <c r="M185" s="58"/>
      <c r="N185" s="58"/>
      <c r="O185" s="59"/>
      <c r="P185" s="59"/>
    </row>
    <row r="186" spans="2:16" ht="12.75" customHeight="1" x14ac:dyDescent="0.2">
      <c r="B186" s="11"/>
      <c r="E186" s="48"/>
      <c r="F186" s="11"/>
      <c r="I186" s="57"/>
      <c r="J186" s="58"/>
      <c r="K186" s="57"/>
      <c r="L186" s="57"/>
      <c r="M186" s="58"/>
      <c r="N186" s="58"/>
      <c r="O186" s="59"/>
      <c r="P186" s="59"/>
    </row>
    <row r="187" spans="2:16" ht="12.75" customHeight="1" x14ac:dyDescent="0.2">
      <c r="B187" s="11"/>
      <c r="E187" s="48"/>
      <c r="F187" s="11"/>
      <c r="I187" s="57"/>
      <c r="J187" s="58"/>
      <c r="K187" s="57"/>
      <c r="L187" s="57"/>
      <c r="M187" s="58"/>
      <c r="N187" s="58"/>
      <c r="O187" s="59"/>
      <c r="P187" s="60"/>
    </row>
    <row r="188" spans="2:16" ht="12.75" customHeight="1" x14ac:dyDescent="0.2">
      <c r="B188" s="11"/>
      <c r="E188" s="48"/>
      <c r="F188" s="11"/>
      <c r="I188" s="57"/>
      <c r="J188" s="58"/>
      <c r="K188" s="57"/>
      <c r="L188" s="57"/>
      <c r="M188" s="58"/>
      <c r="N188" s="58"/>
      <c r="O188" s="59"/>
      <c r="P188" s="60"/>
    </row>
    <row r="189" spans="2:16" x14ac:dyDescent="0.2">
      <c r="B189" s="11"/>
      <c r="E189" s="48"/>
      <c r="F189" s="11"/>
    </row>
    <row r="190" spans="2:16" x14ac:dyDescent="0.2">
      <c r="B190" s="11"/>
      <c r="E190" s="48"/>
      <c r="F190" s="11"/>
    </row>
    <row r="191" spans="2:16" x14ac:dyDescent="0.2">
      <c r="B191" s="11"/>
      <c r="E191" s="48"/>
      <c r="F191" s="11"/>
    </row>
    <row r="192" spans="2:16" x14ac:dyDescent="0.2">
      <c r="B192" s="11"/>
      <c r="E192" s="48"/>
      <c r="F192" s="11"/>
    </row>
    <row r="193" spans="2:6" x14ac:dyDescent="0.2">
      <c r="B193" s="11"/>
      <c r="E193" s="48"/>
      <c r="F193" s="11"/>
    </row>
    <row r="194" spans="2:6" x14ac:dyDescent="0.2">
      <c r="B194" s="11"/>
      <c r="E194" s="48"/>
      <c r="F194" s="11"/>
    </row>
    <row r="195" spans="2:6" x14ac:dyDescent="0.2">
      <c r="B195" s="11"/>
      <c r="E195" s="48"/>
      <c r="F195" s="11"/>
    </row>
    <row r="196" spans="2:6" x14ac:dyDescent="0.2">
      <c r="B196" s="11"/>
      <c r="E196" s="48"/>
      <c r="F196" s="11"/>
    </row>
    <row r="197" spans="2:6" x14ac:dyDescent="0.2">
      <c r="B197" s="11"/>
      <c r="E197" s="48"/>
      <c r="F197" s="11"/>
    </row>
    <row r="198" spans="2:6" x14ac:dyDescent="0.2">
      <c r="B198" s="11"/>
      <c r="E198" s="48"/>
      <c r="F198" s="11"/>
    </row>
    <row r="199" spans="2:6" x14ac:dyDescent="0.2">
      <c r="B199" s="11"/>
      <c r="E199" s="48"/>
      <c r="F199" s="11"/>
    </row>
    <row r="200" spans="2:6" x14ac:dyDescent="0.2">
      <c r="B200" s="11"/>
      <c r="E200" s="48"/>
      <c r="F200" s="11"/>
    </row>
    <row r="201" spans="2:6" x14ac:dyDescent="0.2">
      <c r="B201" s="11"/>
      <c r="E201" s="48"/>
      <c r="F201" s="11"/>
    </row>
    <row r="202" spans="2:6" x14ac:dyDescent="0.2">
      <c r="B202" s="11"/>
      <c r="E202" s="48"/>
      <c r="F202" s="11"/>
    </row>
    <row r="203" spans="2:6" x14ac:dyDescent="0.2">
      <c r="B203" s="11"/>
      <c r="E203" s="48"/>
      <c r="F203" s="11"/>
    </row>
    <row r="204" spans="2:6" x14ac:dyDescent="0.2">
      <c r="B204" s="11"/>
      <c r="E204" s="48"/>
      <c r="F204" s="11"/>
    </row>
    <row r="205" spans="2:6" x14ac:dyDescent="0.2">
      <c r="B205" s="11"/>
      <c r="E205" s="48"/>
      <c r="F205" s="11"/>
    </row>
    <row r="206" spans="2:6" x14ac:dyDescent="0.2">
      <c r="B206" s="11"/>
      <c r="E206" s="48"/>
      <c r="F206" s="11"/>
    </row>
    <row r="207" spans="2:6" x14ac:dyDescent="0.2">
      <c r="B207" s="11"/>
      <c r="E207" s="48"/>
      <c r="F207" s="11"/>
    </row>
    <row r="208" spans="2:6" x14ac:dyDescent="0.2">
      <c r="B208" s="11"/>
      <c r="E208" s="48"/>
      <c r="F208" s="11"/>
    </row>
    <row r="209" spans="2:6" x14ac:dyDescent="0.2">
      <c r="B209" s="11"/>
      <c r="E209" s="48"/>
      <c r="F209" s="11"/>
    </row>
    <row r="210" spans="2:6" x14ac:dyDescent="0.2">
      <c r="B210" s="11"/>
      <c r="E210" s="48"/>
      <c r="F210" s="11"/>
    </row>
    <row r="211" spans="2:6" x14ac:dyDescent="0.2">
      <c r="B211" s="11"/>
      <c r="E211" s="48"/>
      <c r="F211" s="11"/>
    </row>
    <row r="212" spans="2:6" x14ac:dyDescent="0.2">
      <c r="B212" s="11"/>
      <c r="E212" s="48"/>
      <c r="F212" s="11"/>
    </row>
    <row r="213" spans="2:6" x14ac:dyDescent="0.2">
      <c r="B213" s="11"/>
      <c r="E213" s="48"/>
      <c r="F213" s="11"/>
    </row>
    <row r="214" spans="2:6" x14ac:dyDescent="0.2">
      <c r="B214" s="11"/>
      <c r="E214" s="48"/>
      <c r="F214" s="11"/>
    </row>
    <row r="215" spans="2:6" x14ac:dyDescent="0.2">
      <c r="B215" s="11"/>
      <c r="E215" s="48"/>
      <c r="F215" s="11"/>
    </row>
    <row r="216" spans="2:6" x14ac:dyDescent="0.2">
      <c r="B216" s="11"/>
      <c r="E216" s="48"/>
      <c r="F216" s="11"/>
    </row>
    <row r="217" spans="2:6" x14ac:dyDescent="0.2">
      <c r="B217" s="11"/>
      <c r="E217" s="48"/>
      <c r="F217" s="11"/>
    </row>
    <row r="218" spans="2:6" x14ac:dyDescent="0.2">
      <c r="B218" s="11"/>
      <c r="E218" s="48"/>
      <c r="F218" s="11"/>
    </row>
    <row r="219" spans="2:6" x14ac:dyDescent="0.2">
      <c r="B219" s="11"/>
      <c r="E219" s="48"/>
      <c r="F219" s="11"/>
    </row>
    <row r="220" spans="2:6" x14ac:dyDescent="0.2">
      <c r="B220" s="11"/>
      <c r="E220" s="48"/>
      <c r="F220" s="11"/>
    </row>
    <row r="221" spans="2:6" x14ac:dyDescent="0.2">
      <c r="B221" s="11"/>
      <c r="E221" s="48"/>
      <c r="F221" s="11"/>
    </row>
    <row r="222" spans="2:6" x14ac:dyDescent="0.2">
      <c r="B222" s="11"/>
      <c r="E222" s="48"/>
      <c r="F222" s="11"/>
    </row>
    <row r="223" spans="2:6" x14ac:dyDescent="0.2">
      <c r="B223" s="11"/>
      <c r="E223" s="48"/>
      <c r="F223" s="11"/>
    </row>
    <row r="224" spans="2:6" x14ac:dyDescent="0.2">
      <c r="B224" s="11"/>
      <c r="E224" s="48"/>
      <c r="F224" s="11"/>
    </row>
    <row r="225" spans="2:6" x14ac:dyDescent="0.2">
      <c r="B225" s="11"/>
      <c r="E225" s="48"/>
      <c r="F225" s="11"/>
    </row>
    <row r="226" spans="2:6" x14ac:dyDescent="0.2">
      <c r="B226" s="11"/>
      <c r="E226" s="48"/>
      <c r="F226" s="11"/>
    </row>
    <row r="227" spans="2:6" x14ac:dyDescent="0.2">
      <c r="B227" s="11"/>
      <c r="E227" s="48"/>
      <c r="F227" s="11"/>
    </row>
    <row r="228" spans="2:6" x14ac:dyDescent="0.2">
      <c r="B228" s="11"/>
      <c r="E228" s="48"/>
      <c r="F228" s="11"/>
    </row>
    <row r="229" spans="2:6" x14ac:dyDescent="0.2">
      <c r="B229" s="11"/>
      <c r="E229" s="48"/>
      <c r="F229" s="11"/>
    </row>
    <row r="230" spans="2:6" x14ac:dyDescent="0.2">
      <c r="B230" s="11"/>
      <c r="E230" s="48"/>
      <c r="F230" s="11"/>
    </row>
    <row r="231" spans="2:6" x14ac:dyDescent="0.2">
      <c r="B231" s="11"/>
      <c r="E231" s="48"/>
      <c r="F231" s="11"/>
    </row>
    <row r="232" spans="2:6" x14ac:dyDescent="0.2">
      <c r="B232" s="11"/>
      <c r="E232" s="48"/>
      <c r="F232" s="11"/>
    </row>
    <row r="233" spans="2:6" x14ac:dyDescent="0.2">
      <c r="B233" s="11"/>
      <c r="E233" s="48"/>
      <c r="F233" s="11"/>
    </row>
    <row r="234" spans="2:6" x14ac:dyDescent="0.2">
      <c r="B234" s="11"/>
      <c r="E234" s="48"/>
      <c r="F234" s="11"/>
    </row>
    <row r="235" spans="2:6" x14ac:dyDescent="0.2">
      <c r="B235" s="11"/>
      <c r="E235" s="48"/>
      <c r="F235" s="11"/>
    </row>
    <row r="236" spans="2:6" x14ac:dyDescent="0.2">
      <c r="B236" s="11"/>
      <c r="E236" s="48"/>
      <c r="F236" s="11"/>
    </row>
    <row r="237" spans="2:6" x14ac:dyDescent="0.2">
      <c r="B237" s="11"/>
      <c r="E237" s="48"/>
      <c r="F237" s="11"/>
    </row>
    <row r="238" spans="2:6" x14ac:dyDescent="0.2">
      <c r="B238" s="11"/>
      <c r="E238" s="48"/>
      <c r="F238" s="11"/>
    </row>
    <row r="239" spans="2:6" x14ac:dyDescent="0.2">
      <c r="B239" s="11"/>
      <c r="E239" s="48"/>
      <c r="F239" s="11"/>
    </row>
    <row r="240" spans="2:6" x14ac:dyDescent="0.2">
      <c r="B240" s="11"/>
      <c r="E240" s="48"/>
      <c r="F240" s="11"/>
    </row>
    <row r="241" spans="2:6" x14ac:dyDescent="0.2">
      <c r="B241" s="11"/>
      <c r="E241" s="48"/>
      <c r="F241" s="11"/>
    </row>
    <row r="242" spans="2:6" x14ac:dyDescent="0.2">
      <c r="B242" s="11"/>
      <c r="E242" s="48"/>
      <c r="F242" s="11"/>
    </row>
    <row r="243" spans="2:6" x14ac:dyDescent="0.2">
      <c r="B243" s="11"/>
      <c r="E243" s="48"/>
      <c r="F243" s="11"/>
    </row>
    <row r="244" spans="2:6" x14ac:dyDescent="0.2">
      <c r="B244" s="11"/>
      <c r="E244" s="48"/>
      <c r="F244" s="11"/>
    </row>
    <row r="245" spans="2:6" x14ac:dyDescent="0.2">
      <c r="B245" s="11"/>
      <c r="E245" s="48"/>
      <c r="F245" s="11"/>
    </row>
    <row r="246" spans="2:6" x14ac:dyDescent="0.2">
      <c r="B246" s="11"/>
      <c r="E246" s="48"/>
      <c r="F246" s="11"/>
    </row>
    <row r="247" spans="2:6" x14ac:dyDescent="0.2">
      <c r="B247" s="11"/>
      <c r="E247" s="48"/>
      <c r="F247" s="11"/>
    </row>
    <row r="248" spans="2:6" x14ac:dyDescent="0.2">
      <c r="B248" s="11"/>
      <c r="E248" s="48"/>
      <c r="F248" s="11"/>
    </row>
    <row r="249" spans="2:6" x14ac:dyDescent="0.2">
      <c r="B249" s="11"/>
      <c r="E249" s="48"/>
      <c r="F249" s="11"/>
    </row>
    <row r="250" spans="2:6" x14ac:dyDescent="0.2">
      <c r="B250" s="11"/>
      <c r="E250" s="48"/>
      <c r="F250" s="11"/>
    </row>
    <row r="251" spans="2:6" x14ac:dyDescent="0.2">
      <c r="B251" s="11"/>
      <c r="E251" s="48"/>
      <c r="F251" s="11"/>
    </row>
    <row r="252" spans="2:6" x14ac:dyDescent="0.2">
      <c r="B252" s="11"/>
      <c r="E252" s="48"/>
      <c r="F252" s="11"/>
    </row>
    <row r="253" spans="2:6" x14ac:dyDescent="0.2">
      <c r="B253" s="11"/>
      <c r="E253" s="48"/>
      <c r="F253" s="11"/>
    </row>
    <row r="254" spans="2:6" x14ac:dyDescent="0.2">
      <c r="B254" s="11"/>
      <c r="E254" s="48"/>
      <c r="F254" s="11"/>
    </row>
    <row r="255" spans="2:6" x14ac:dyDescent="0.2">
      <c r="B255" s="11"/>
      <c r="E255" s="48"/>
      <c r="F255" s="11"/>
    </row>
    <row r="256" spans="2:6" x14ac:dyDescent="0.2">
      <c r="B256" s="11"/>
      <c r="E256" s="48"/>
      <c r="F256" s="11"/>
    </row>
    <row r="257" spans="2:6" x14ac:dyDescent="0.2">
      <c r="B257" s="11"/>
      <c r="E257" s="48"/>
      <c r="F257" s="11"/>
    </row>
    <row r="258" spans="2:6" x14ac:dyDescent="0.2">
      <c r="B258" s="11"/>
      <c r="E258" s="48"/>
      <c r="F258" s="11"/>
    </row>
    <row r="259" spans="2:6" x14ac:dyDescent="0.2">
      <c r="B259" s="11"/>
      <c r="E259" s="48"/>
      <c r="F259" s="11"/>
    </row>
    <row r="260" spans="2:6" x14ac:dyDescent="0.2">
      <c r="B260" s="11"/>
      <c r="E260" s="48"/>
      <c r="F260" s="11"/>
    </row>
    <row r="261" spans="2:6" x14ac:dyDescent="0.2">
      <c r="B261" s="11"/>
      <c r="E261" s="48"/>
      <c r="F261" s="11"/>
    </row>
    <row r="262" spans="2:6" x14ac:dyDescent="0.2">
      <c r="B262" s="11"/>
      <c r="E262" s="48"/>
      <c r="F262" s="11"/>
    </row>
    <row r="263" spans="2:6" x14ac:dyDescent="0.2">
      <c r="B263" s="11"/>
      <c r="E263" s="48"/>
      <c r="F263" s="11"/>
    </row>
    <row r="264" spans="2:6" x14ac:dyDescent="0.2">
      <c r="B264" s="11"/>
      <c r="E264" s="48"/>
      <c r="F264" s="11"/>
    </row>
    <row r="265" spans="2:6" x14ac:dyDescent="0.2">
      <c r="B265" s="11"/>
      <c r="E265" s="48"/>
      <c r="F265" s="11"/>
    </row>
    <row r="266" spans="2:6" x14ac:dyDescent="0.2">
      <c r="B266" s="11"/>
      <c r="E266" s="48"/>
      <c r="F266" s="11"/>
    </row>
    <row r="267" spans="2:6" x14ac:dyDescent="0.2">
      <c r="B267" s="11"/>
      <c r="E267" s="48"/>
      <c r="F267" s="11"/>
    </row>
    <row r="268" spans="2:6" x14ac:dyDescent="0.2">
      <c r="B268" s="11"/>
      <c r="E268" s="48"/>
      <c r="F268" s="11"/>
    </row>
    <row r="269" spans="2:6" x14ac:dyDescent="0.2">
      <c r="B269" s="11"/>
      <c r="E269" s="48"/>
      <c r="F269" s="11"/>
    </row>
    <row r="270" spans="2:6" x14ac:dyDescent="0.2">
      <c r="B270" s="11"/>
      <c r="E270" s="48"/>
      <c r="F270" s="11"/>
    </row>
    <row r="271" spans="2:6" x14ac:dyDescent="0.2">
      <c r="B271" s="11"/>
      <c r="E271" s="48"/>
      <c r="F271" s="11"/>
    </row>
    <row r="272" spans="2:6" x14ac:dyDescent="0.2">
      <c r="B272" s="11"/>
      <c r="E272" s="48"/>
      <c r="F272" s="11"/>
    </row>
    <row r="273" spans="2:6" x14ac:dyDescent="0.2">
      <c r="B273" s="11"/>
      <c r="E273" s="48"/>
      <c r="F273" s="11"/>
    </row>
    <row r="274" spans="2:6" x14ac:dyDescent="0.2">
      <c r="B274" s="11"/>
      <c r="E274" s="48"/>
      <c r="F274" s="11"/>
    </row>
    <row r="275" spans="2:6" x14ac:dyDescent="0.2">
      <c r="B275" s="11"/>
      <c r="E275" s="48"/>
      <c r="F275" s="11"/>
    </row>
    <row r="276" spans="2:6" x14ac:dyDescent="0.2">
      <c r="B276" s="11"/>
      <c r="E276" s="48"/>
      <c r="F276" s="11"/>
    </row>
    <row r="277" spans="2:6" x14ac:dyDescent="0.2">
      <c r="B277" s="11"/>
      <c r="E277" s="48"/>
      <c r="F277" s="11"/>
    </row>
    <row r="278" spans="2:6" x14ac:dyDescent="0.2">
      <c r="B278" s="11"/>
      <c r="E278" s="48"/>
      <c r="F278" s="11"/>
    </row>
    <row r="279" spans="2:6" x14ac:dyDescent="0.2">
      <c r="B279" s="11"/>
      <c r="E279" s="48"/>
      <c r="F279" s="11"/>
    </row>
    <row r="280" spans="2:6" x14ac:dyDescent="0.2">
      <c r="B280" s="11"/>
      <c r="E280" s="48"/>
      <c r="F280" s="11"/>
    </row>
    <row r="281" spans="2:6" x14ac:dyDescent="0.2">
      <c r="B281" s="11"/>
      <c r="E281" s="48"/>
      <c r="F281" s="11"/>
    </row>
    <row r="282" spans="2:6" x14ac:dyDescent="0.2">
      <c r="B282" s="11"/>
      <c r="E282" s="48"/>
      <c r="F282" s="11"/>
    </row>
    <row r="283" spans="2:6" x14ac:dyDescent="0.2">
      <c r="B283" s="11"/>
      <c r="E283" s="48"/>
      <c r="F283" s="11"/>
    </row>
    <row r="284" spans="2:6" x14ac:dyDescent="0.2">
      <c r="B284" s="11"/>
      <c r="E284" s="48"/>
      <c r="F284" s="11"/>
    </row>
    <row r="285" spans="2:6" x14ac:dyDescent="0.2">
      <c r="B285" s="11"/>
      <c r="E285" s="48"/>
      <c r="F285" s="11"/>
    </row>
    <row r="286" spans="2:6" x14ac:dyDescent="0.2">
      <c r="B286" s="11"/>
      <c r="E286" s="48"/>
      <c r="F286" s="11"/>
    </row>
    <row r="287" spans="2:6" x14ac:dyDescent="0.2">
      <c r="B287" s="11"/>
      <c r="E287" s="48"/>
      <c r="F287" s="11"/>
    </row>
    <row r="288" spans="2:6" x14ac:dyDescent="0.2">
      <c r="B288" s="11"/>
      <c r="E288" s="48"/>
      <c r="F288" s="11"/>
    </row>
    <row r="289" spans="2:6" x14ac:dyDescent="0.2">
      <c r="B289" s="11"/>
      <c r="E289" s="48"/>
      <c r="F289" s="11"/>
    </row>
    <row r="290" spans="2:6" x14ac:dyDescent="0.2">
      <c r="B290" s="11"/>
      <c r="E290" s="48"/>
      <c r="F290" s="11"/>
    </row>
    <row r="291" spans="2:6" x14ac:dyDescent="0.2">
      <c r="B291" s="11"/>
      <c r="E291" s="48"/>
      <c r="F291" s="11"/>
    </row>
    <row r="292" spans="2:6" x14ac:dyDescent="0.2">
      <c r="B292" s="11"/>
      <c r="E292" s="48"/>
      <c r="F292" s="11"/>
    </row>
    <row r="293" spans="2:6" x14ac:dyDescent="0.2">
      <c r="B293" s="11"/>
      <c r="E293" s="48"/>
      <c r="F293" s="11"/>
    </row>
    <row r="294" spans="2:6" x14ac:dyDescent="0.2">
      <c r="B294" s="11"/>
      <c r="E294" s="48"/>
      <c r="F294" s="11"/>
    </row>
    <row r="295" spans="2:6" x14ac:dyDescent="0.2">
      <c r="B295" s="11"/>
      <c r="E295" s="48"/>
      <c r="F295" s="11"/>
    </row>
    <row r="296" spans="2:6" x14ac:dyDescent="0.2">
      <c r="B296" s="11"/>
      <c r="E296" s="48"/>
      <c r="F296" s="11"/>
    </row>
    <row r="297" spans="2:6" x14ac:dyDescent="0.2">
      <c r="B297" s="11"/>
      <c r="E297" s="48"/>
      <c r="F297" s="11"/>
    </row>
    <row r="298" spans="2:6" x14ac:dyDescent="0.2">
      <c r="B298" s="11"/>
      <c r="E298" s="48"/>
      <c r="F298" s="11"/>
    </row>
    <row r="299" spans="2:6" x14ac:dyDescent="0.2">
      <c r="B299" s="11"/>
      <c r="E299" s="48"/>
      <c r="F299" s="11"/>
    </row>
    <row r="300" spans="2:6" x14ac:dyDescent="0.2">
      <c r="B300" s="11"/>
      <c r="E300" s="48"/>
      <c r="F300" s="11"/>
    </row>
    <row r="301" spans="2:6" x14ac:dyDescent="0.2">
      <c r="B301" s="11"/>
      <c r="E301" s="48"/>
      <c r="F301" s="11"/>
    </row>
    <row r="302" spans="2:6" x14ac:dyDescent="0.2">
      <c r="B302" s="11"/>
      <c r="E302" s="48"/>
      <c r="F302" s="11"/>
    </row>
    <row r="303" spans="2:6" x14ac:dyDescent="0.2">
      <c r="B303" s="11"/>
      <c r="E303" s="48"/>
      <c r="F303" s="11"/>
    </row>
    <row r="304" spans="2:6" x14ac:dyDescent="0.2">
      <c r="B304" s="11"/>
      <c r="E304" s="48"/>
      <c r="F304" s="11"/>
    </row>
    <row r="305" spans="2:6" x14ac:dyDescent="0.2">
      <c r="B305" s="11"/>
      <c r="E305" s="48"/>
      <c r="F305" s="11"/>
    </row>
    <row r="306" spans="2:6" x14ac:dyDescent="0.2">
      <c r="B306" s="11"/>
      <c r="E306" s="48"/>
      <c r="F306" s="11"/>
    </row>
    <row r="307" spans="2:6" x14ac:dyDescent="0.2">
      <c r="B307" s="11"/>
      <c r="E307" s="48"/>
      <c r="F307" s="11"/>
    </row>
    <row r="308" spans="2:6" x14ac:dyDescent="0.2">
      <c r="B308" s="11"/>
      <c r="E308" s="48"/>
      <c r="F308" s="11"/>
    </row>
    <row r="309" spans="2:6" x14ac:dyDescent="0.2">
      <c r="B309" s="11"/>
      <c r="E309" s="48"/>
      <c r="F309" s="11"/>
    </row>
    <row r="310" spans="2:6" x14ac:dyDescent="0.2">
      <c r="B310" s="11"/>
      <c r="E310" s="48"/>
      <c r="F310" s="11"/>
    </row>
    <row r="311" spans="2:6" x14ac:dyDescent="0.2">
      <c r="B311" s="11"/>
      <c r="E311" s="48"/>
      <c r="F311" s="11"/>
    </row>
    <row r="312" spans="2:6" x14ac:dyDescent="0.2">
      <c r="B312" s="11"/>
      <c r="E312" s="48"/>
      <c r="F312" s="11"/>
    </row>
    <row r="313" spans="2:6" x14ac:dyDescent="0.2">
      <c r="B313" s="11"/>
      <c r="E313" s="48"/>
      <c r="F313" s="11"/>
    </row>
    <row r="314" spans="2:6" x14ac:dyDescent="0.2">
      <c r="B314" s="11"/>
      <c r="E314" s="48"/>
      <c r="F314" s="11"/>
    </row>
    <row r="315" spans="2:6" x14ac:dyDescent="0.2">
      <c r="B315" s="11"/>
      <c r="E315" s="48"/>
      <c r="F315" s="11"/>
    </row>
    <row r="316" spans="2:6" x14ac:dyDescent="0.2">
      <c r="B316" s="11"/>
      <c r="E316" s="48"/>
      <c r="F316" s="11"/>
    </row>
    <row r="317" spans="2:6" x14ac:dyDescent="0.2">
      <c r="B317" s="11"/>
      <c r="E317" s="48"/>
      <c r="F317" s="11"/>
    </row>
    <row r="318" spans="2:6" x14ac:dyDescent="0.2">
      <c r="B318" s="11"/>
      <c r="E318" s="48"/>
      <c r="F318" s="11"/>
    </row>
    <row r="319" spans="2:6" x14ac:dyDescent="0.2">
      <c r="B319" s="11"/>
      <c r="E319" s="48"/>
      <c r="F319" s="11"/>
    </row>
    <row r="320" spans="2:6" x14ac:dyDescent="0.2">
      <c r="B320" s="11"/>
      <c r="E320" s="48"/>
      <c r="F320" s="11"/>
    </row>
    <row r="321" spans="2:6" x14ac:dyDescent="0.2">
      <c r="B321" s="11"/>
      <c r="E321" s="48"/>
      <c r="F321" s="11"/>
    </row>
    <row r="322" spans="2:6" x14ac:dyDescent="0.2">
      <c r="B322" s="11"/>
      <c r="E322" s="48"/>
      <c r="F322" s="11"/>
    </row>
    <row r="323" spans="2:6" x14ac:dyDescent="0.2">
      <c r="B323" s="11"/>
      <c r="E323" s="48"/>
      <c r="F323" s="11"/>
    </row>
    <row r="324" spans="2:6" x14ac:dyDescent="0.2">
      <c r="B324" s="11"/>
      <c r="E324" s="48"/>
      <c r="F324" s="11"/>
    </row>
    <row r="325" spans="2:6" x14ac:dyDescent="0.2">
      <c r="B325" s="11"/>
      <c r="E325" s="48"/>
      <c r="F325" s="11"/>
    </row>
    <row r="326" spans="2:6" x14ac:dyDescent="0.2">
      <c r="B326" s="11"/>
      <c r="E326" s="48"/>
      <c r="F326" s="11"/>
    </row>
    <row r="327" spans="2:6" x14ac:dyDescent="0.2">
      <c r="B327" s="11"/>
      <c r="E327" s="48"/>
      <c r="F327" s="11"/>
    </row>
    <row r="328" spans="2:6" x14ac:dyDescent="0.2">
      <c r="B328" s="11"/>
      <c r="E328" s="48"/>
      <c r="F328" s="11"/>
    </row>
    <row r="329" spans="2:6" x14ac:dyDescent="0.2">
      <c r="B329" s="11"/>
      <c r="E329" s="48"/>
      <c r="F329" s="11"/>
    </row>
    <row r="330" spans="2:6" x14ac:dyDescent="0.2">
      <c r="B330" s="11"/>
      <c r="E330" s="48"/>
      <c r="F330" s="11"/>
    </row>
    <row r="331" spans="2:6" x14ac:dyDescent="0.2">
      <c r="B331" s="11"/>
      <c r="E331" s="48"/>
      <c r="F331" s="11"/>
    </row>
    <row r="332" spans="2:6" x14ac:dyDescent="0.2">
      <c r="B332" s="11"/>
      <c r="E332" s="48"/>
      <c r="F332" s="11"/>
    </row>
    <row r="333" spans="2:6" x14ac:dyDescent="0.2">
      <c r="B333" s="11"/>
      <c r="E333" s="48"/>
      <c r="F333" s="11"/>
    </row>
    <row r="334" spans="2:6" x14ac:dyDescent="0.2">
      <c r="B334" s="11"/>
      <c r="E334" s="48"/>
      <c r="F334" s="11"/>
    </row>
    <row r="335" spans="2:6" x14ac:dyDescent="0.2">
      <c r="B335" s="11"/>
      <c r="E335" s="48"/>
      <c r="F335" s="11"/>
    </row>
    <row r="336" spans="2:6" x14ac:dyDescent="0.2">
      <c r="B336" s="11"/>
      <c r="E336" s="48"/>
      <c r="F336" s="11"/>
    </row>
    <row r="337" spans="2:6" x14ac:dyDescent="0.2">
      <c r="B337" s="11"/>
      <c r="E337" s="48"/>
      <c r="F337" s="11"/>
    </row>
    <row r="338" spans="2:6" x14ac:dyDescent="0.2">
      <c r="B338" s="11"/>
      <c r="E338" s="48"/>
      <c r="F338" s="11"/>
    </row>
    <row r="339" spans="2:6" x14ac:dyDescent="0.2">
      <c r="B339" s="11"/>
      <c r="E339" s="48"/>
      <c r="F339" s="11"/>
    </row>
    <row r="340" spans="2:6" x14ac:dyDescent="0.2">
      <c r="B340" s="11"/>
      <c r="E340" s="48"/>
      <c r="F340" s="11"/>
    </row>
    <row r="341" spans="2:6" x14ac:dyDescent="0.2">
      <c r="B341" s="11"/>
      <c r="E341" s="48"/>
      <c r="F341" s="11"/>
    </row>
    <row r="342" spans="2:6" x14ac:dyDescent="0.2">
      <c r="B342" s="11"/>
      <c r="E342" s="48"/>
      <c r="F342" s="11"/>
    </row>
    <row r="343" spans="2:6" x14ac:dyDescent="0.2">
      <c r="B343" s="11"/>
      <c r="E343" s="48"/>
      <c r="F343" s="11"/>
    </row>
    <row r="344" spans="2:6" x14ac:dyDescent="0.2">
      <c r="B344" s="11"/>
      <c r="E344" s="48"/>
      <c r="F344" s="11"/>
    </row>
    <row r="345" spans="2:6" x14ac:dyDescent="0.2">
      <c r="B345" s="11"/>
      <c r="E345" s="48"/>
      <c r="F345" s="11"/>
    </row>
    <row r="346" spans="2:6" x14ac:dyDescent="0.2">
      <c r="B346" s="11"/>
      <c r="E346" s="48"/>
      <c r="F346" s="11"/>
    </row>
    <row r="347" spans="2:6" x14ac:dyDescent="0.2">
      <c r="B347" s="11"/>
      <c r="E347" s="48"/>
      <c r="F347" s="11"/>
    </row>
    <row r="348" spans="2:6" x14ac:dyDescent="0.2">
      <c r="B348" s="11"/>
      <c r="E348" s="48"/>
      <c r="F348" s="11"/>
    </row>
    <row r="349" spans="2:6" x14ac:dyDescent="0.2">
      <c r="B349" s="11"/>
      <c r="E349" s="48"/>
      <c r="F349" s="11"/>
    </row>
    <row r="350" spans="2:6" x14ac:dyDescent="0.2">
      <c r="B350" s="11"/>
      <c r="E350" s="48"/>
      <c r="F350" s="11"/>
    </row>
    <row r="351" spans="2:6" x14ac:dyDescent="0.2">
      <c r="B351" s="11"/>
      <c r="E351" s="48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  <row r="1114" spans="2:6" x14ac:dyDescent="0.2">
      <c r="B1114" s="11"/>
      <c r="F1114" s="11"/>
    </row>
    <row r="1115" spans="2:6" x14ac:dyDescent="0.2">
      <c r="B1115" s="11"/>
      <c r="F1115" s="11"/>
    </row>
    <row r="1116" spans="2:6" x14ac:dyDescent="0.2">
      <c r="B1116" s="11"/>
      <c r="F1116" s="11"/>
    </row>
    <row r="1117" spans="2:6" x14ac:dyDescent="0.2">
      <c r="B1117" s="11"/>
      <c r="F1117" s="11"/>
    </row>
    <row r="1118" spans="2:6" x14ac:dyDescent="0.2">
      <c r="B1118" s="11"/>
      <c r="F1118" s="11"/>
    </row>
    <row r="1119" spans="2:6" x14ac:dyDescent="0.2">
      <c r="B1119" s="11"/>
      <c r="F1119" s="11"/>
    </row>
    <row r="1120" spans="2:6" x14ac:dyDescent="0.2">
      <c r="B1120" s="11"/>
      <c r="F1120" s="11"/>
    </row>
    <row r="1121" spans="2:6" x14ac:dyDescent="0.2">
      <c r="B1121" s="11"/>
      <c r="F1121" s="11"/>
    </row>
    <row r="1122" spans="2:6" x14ac:dyDescent="0.2">
      <c r="B1122" s="11"/>
      <c r="F1122" s="11"/>
    </row>
    <row r="1123" spans="2:6" x14ac:dyDescent="0.2">
      <c r="B1123" s="11"/>
      <c r="F1123" s="11"/>
    </row>
    <row r="1124" spans="2:6" x14ac:dyDescent="0.2">
      <c r="B1124" s="11"/>
      <c r="F1124" s="11"/>
    </row>
    <row r="1125" spans="2:6" x14ac:dyDescent="0.2">
      <c r="B1125" s="11"/>
      <c r="F1125" s="11"/>
    </row>
    <row r="1126" spans="2:6" x14ac:dyDescent="0.2">
      <c r="B1126" s="11"/>
      <c r="F1126" s="11"/>
    </row>
    <row r="1127" spans="2:6" x14ac:dyDescent="0.2">
      <c r="B1127" s="11"/>
      <c r="F1127" s="11"/>
    </row>
    <row r="1128" spans="2:6" x14ac:dyDescent="0.2">
      <c r="B1128" s="11"/>
      <c r="F1128" s="11"/>
    </row>
    <row r="1129" spans="2:6" x14ac:dyDescent="0.2">
      <c r="B1129" s="11"/>
      <c r="F1129" s="11"/>
    </row>
    <row r="1130" spans="2:6" x14ac:dyDescent="0.2">
      <c r="B1130" s="11"/>
      <c r="F1130" s="11"/>
    </row>
    <row r="1131" spans="2:6" x14ac:dyDescent="0.2">
      <c r="B1131" s="11"/>
      <c r="F1131" s="11"/>
    </row>
    <row r="1132" spans="2:6" x14ac:dyDescent="0.2">
      <c r="B1132" s="11"/>
      <c r="F1132" s="11"/>
    </row>
    <row r="1133" spans="2:6" x14ac:dyDescent="0.2">
      <c r="B1133" s="11"/>
      <c r="F1133" s="11"/>
    </row>
    <row r="1134" spans="2:6" x14ac:dyDescent="0.2">
      <c r="B1134" s="11"/>
      <c r="F1134" s="11"/>
    </row>
    <row r="1135" spans="2:6" x14ac:dyDescent="0.2">
      <c r="B1135" s="11"/>
      <c r="F1135" s="11"/>
    </row>
    <row r="1136" spans="2:6" x14ac:dyDescent="0.2">
      <c r="B1136" s="11"/>
      <c r="F1136" s="11"/>
    </row>
    <row r="1137" spans="2:6" x14ac:dyDescent="0.2">
      <c r="B1137" s="11"/>
      <c r="F1137" s="11"/>
    </row>
    <row r="1138" spans="2:6" x14ac:dyDescent="0.2">
      <c r="B1138" s="11"/>
      <c r="F1138" s="11"/>
    </row>
    <row r="1139" spans="2:6" x14ac:dyDescent="0.2">
      <c r="B1139" s="11"/>
      <c r="F1139" s="11"/>
    </row>
  </sheetData>
  <phoneticPr fontId="7" type="noConversion"/>
  <hyperlinks>
    <hyperlink ref="A3" r:id="rId1" xr:uid="{00000000-0004-0000-0100-000000000000}"/>
    <hyperlink ref="P14" r:id="rId2" display="http://www.konkoly.hu/cgi-bin/IBVS?35" xr:uid="{00000000-0004-0000-0100-000001000000}"/>
    <hyperlink ref="P61" r:id="rId3" display="http://www.konkoly.hu/cgi-bin/IBVS?5287" xr:uid="{00000000-0004-0000-0100-000002000000}"/>
    <hyperlink ref="P62" r:id="rId4" display="http://www.bav-astro.de/sfs/BAVM_link.php?BAVMnr=152" xr:uid="{00000000-0004-0000-0100-000003000000}"/>
    <hyperlink ref="P64" r:id="rId5" display="http://www.konkoly.hu/cgi-bin/IBVS?5676" xr:uid="{00000000-0004-0000-0100-000004000000}"/>
    <hyperlink ref="P65" r:id="rId6" display="http://www.bav-astro.de/sfs/BAVM_link.php?BAVMnr=173" xr:uid="{00000000-0004-0000-0100-000005000000}"/>
    <hyperlink ref="P66" r:id="rId7" display="http://www.bav-astro.de/sfs/BAVM_link.php?BAVMnr=178" xr:uid="{00000000-0004-0000-0100-000006000000}"/>
    <hyperlink ref="P67" r:id="rId8" display="http://www.konkoly.hu/cgi-bin/IBVS?5897" xr:uid="{00000000-0004-0000-0100-000007000000}"/>
    <hyperlink ref="P68" r:id="rId9" display="http://www.konkoly.hu/cgi-bin/IBVS?5897" xr:uid="{00000000-0004-0000-0100-000008000000}"/>
    <hyperlink ref="P120" r:id="rId10" display="http://www.bav-astro.de/sfs/BAVM_link.php?BAVMnr=212" xr:uid="{00000000-0004-0000-0100-000009000000}"/>
    <hyperlink ref="P121" r:id="rId11" display="http://www.bav-astro.de/sfs/BAVM_link.php?BAVMnr=225" xr:uid="{00000000-0004-0000-0100-00000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2024-01-09T23:26:55Z</dcterms:modified>
</cp:coreProperties>
</file>