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268BE2-7014-4BEF-9038-15FF43993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4" i="1"/>
  <c r="F24" i="1"/>
  <c r="G24" i="1"/>
  <c r="K24" i="1"/>
  <c r="Q24" i="1"/>
  <c r="E23" i="1"/>
  <c r="F23" i="1"/>
  <c r="G23" i="1"/>
  <c r="K23" i="1"/>
  <c r="E21" i="1"/>
  <c r="F21" i="1"/>
  <c r="G21" i="1"/>
  <c r="I21" i="1"/>
  <c r="Q23" i="1"/>
  <c r="E22" i="1"/>
  <c r="F22" i="1"/>
  <c r="G22" i="1"/>
  <c r="K22" i="1"/>
  <c r="Q22" i="1"/>
  <c r="D9" i="1"/>
  <c r="E9" i="1"/>
  <c r="D8" i="1"/>
  <c r="F16" i="1"/>
  <c r="F17" i="1" s="1"/>
  <c r="C17" i="1"/>
  <c r="Q21" i="1"/>
  <c r="C12" i="1"/>
  <c r="C11" i="1"/>
  <c r="C15" i="1" l="1"/>
  <c r="F18" i="1" s="1"/>
  <c r="O24" i="1"/>
  <c r="O23" i="1"/>
  <c r="O25" i="1"/>
  <c r="O22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<sst xmlns="http://schemas.openxmlformats.org/spreadsheetml/2006/main" count="56" uniqueCount="51">
  <si>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</si>
  <si>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</si>
  <si>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</si>
  <si>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</si>
  <si>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</si>
  <si>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</si>
  <si>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</si>
  <si>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</si>
  <si>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</si>
  <si>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</si>
  <si>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</si>
  <si>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</si>
  <si>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</si>
  <si>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</si>
  <si>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</si>
  <si>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</si>
  <si>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</si>
  <si>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</si>
  <si>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</si>
  <si>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</si>
  <si>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</si>
  <si>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</si>
  <si>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</si>
  <si>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</si>
  <si>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</si>
  <si>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</si>
  <si>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</si>
  <si>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</si>
  <si>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</si>
  <si>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</si>
  <si>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</si>
  <si>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</si>
  <si>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</si>
  <si>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</si>
  <si>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</si>
  <si>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</si>
  <si>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</si>
  <si>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</si>
  <si>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</si>
  <si>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</si>
  <si>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</si>
  <si>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</si>
  <si>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</si>
  <si>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</si>
  <si>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V0355 And</t>
  </si>
  <si>
    <t>G3249-1875</t>
  </si>
  <si>
    <t>EA</t>
  </si>
  <si>
    <t>GCVS</t>
  </si>
  <si>
    <t>IBVS 6152</t>
  </si>
  <si>
    <t>V0355 And / GSC 3249-1875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</si>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</sst>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>
      <alignment vertical="top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5" xfId="0" applyFont="1" applyBorder="1">
      <alignment vertical="top"/>
    </xf>
    <xf numFmtId="0" fontId="7" fillId="24" borderId="5" xfId="0" applyFont="1" applyFill="1" applyBorder="1">
      <alignment vertical="top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8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V355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B-45A0-B1AE-6816ADD57A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B-45A0-B1AE-6816ADD57A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5B-45A0-B1AE-6816ADD57A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-4.972000000270782E-2</c:v>
                </c:pt>
                <c:pt idx="2">
                  <c:v>-4.731500000343658E-2</c:v>
                </c:pt>
                <c:pt idx="3">
                  <c:v>-5.2575000001525041E-2</c:v>
                </c:pt>
                <c:pt idx="4">
                  <c:v>-6.3340000007883646E-2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5B-45A0-B1AE-6816ADD57A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5B-45A0-B1AE-6816ADD57A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5B-45A0-B1AE-6816ADD57A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6.4000000000000003E-3</c:v>
                  </c:pt>
                  <c:pt idx="3">
                    <c:v>1.5E-3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5B-45A0-B1AE-6816ADD57A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-1.2366521359155475E-3</c:v>
                </c:pt>
                <c:pt idx="1">
                  <c:v>-4.4576019911353709E-2</c:v>
                </c:pt>
                <c:pt idx="2">
                  <c:v>-4.7643317325195819E-2</c:v>
                </c:pt>
                <c:pt idx="3">
                  <c:v>-5.4528186340438545E-2</c:v>
                </c:pt>
                <c:pt idx="4">
                  <c:v>-6.4965824302649466E-2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5B-45A0-B1AE-6816ADD57A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</c:v>
                </c:pt>
                <c:pt idx="2">
                  <c:v>1051.5</c:v>
                </c:pt>
                <c:pt idx="3">
                  <c:v>1207.5</c:v>
                </c:pt>
                <c:pt idx="4">
                  <c:v>1444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5B-45A0-B1AE-6816ADD5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62464"/>
        <c:axId val="1"/>
      </c:scatterChart>
      <c:valAx>
        <c:axId val="64136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6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514350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D7FF82-B812-F306-A6D9-622C9C53E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49</v>
      </c>
      <c r="F1" s="33" t="s">
        <v>44</v>
      </c>
      <c r="G1" s="34">
        <v>2013</v>
      </c>
      <c r="H1" s="35"/>
      <c r="I1" s="36" t="s">
        <v>45</v>
      </c>
      <c r="J1" s="37" t="s">
        <v>44</v>
      </c>
      <c r="K1" s="38">
        <v>0.44113000000000002</v>
      </c>
      <c r="L1" s="39">
        <v>46.140799999999999</v>
      </c>
      <c r="M1" s="40">
        <v>52295.088000000003</v>
      </c>
      <c r="N1" s="40">
        <v>4.7184100000000004</v>
      </c>
      <c r="O1" s="41" t="s">
        <v>46</v>
      </c>
    </row>
    <row r="2" spans="1:15" x14ac:dyDescent="0.2">
      <c r="A2" t="s">
        <v>26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3</v>
      </c>
      <c r="C4" s="27">
        <v>52295.088000000003</v>
      </c>
      <c r="D4" s="28">
        <v>4.7184100000000004</v>
      </c>
    </row>
    <row r="5" spans="1:15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x14ac:dyDescent="0.2">
      <c r="A6" s="5" t="s">
        <v>4</v>
      </c>
    </row>
    <row r="7" spans="1:15" x14ac:dyDescent="0.2">
      <c r="A7" t="s">
        <v>5</v>
      </c>
      <c r="C7" s="52">
        <v>52295.088000000003</v>
      </c>
      <c r="D7" s="29" t="e">
        <v>#N/A</v>
      </c>
    </row>
    <row r="8" spans="1:15" x14ac:dyDescent="0.2">
      <c r="A8" t="s">
        <v>6</v>
      </c>
      <c r="C8" s="52">
        <v>4.7184100000000004</v>
      </c>
      <c r="D8" s="29" t="e">
        <f>D7</f>
        <v>#N/A</v>
      </c>
    </row>
    <row r="9" spans="1:15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5" x14ac:dyDescent="0.2">
      <c r="A11" s="10" t="s">
        <v>18</v>
      </c>
      <c r="B11" s="10"/>
      <c r="C11" s="21">
        <f ca="1">INTERCEPT(INDIRECT($E$9):G992,INDIRECT($D$9):F992)</f>
        <v>-1.2366521359155475E-3</v>
      </c>
      <c r="D11" s="3"/>
      <c r="E11" s="10"/>
    </row>
    <row r="12" spans="1:15" x14ac:dyDescent="0.2">
      <c r="A12" s="10" t="s">
        <v>19</v>
      </c>
      <c r="B12" s="10"/>
      <c r="C12" s="21">
        <f ca="1">SLOPE(INDIRECT($E$9):G992,INDIRECT($D$9):F992)</f>
        <v>-4.41337757387354E-5</v>
      </c>
      <c r="D12" s="3"/>
      <c r="E12" s="10"/>
    </row>
    <row r="13" spans="1:15" x14ac:dyDescent="0.2">
      <c r="A13" s="10" t="s">
        <v>21</v>
      </c>
      <c r="B13" s="10"/>
      <c r="C13" s="3" t="s">
        <v>16</v>
      </c>
    </row>
    <row r="14" spans="1:15" x14ac:dyDescent="0.2">
      <c r="A14" s="10"/>
      <c r="B14" s="10"/>
      <c r="C14" s="10"/>
    </row>
    <row r="15" spans="1:15" x14ac:dyDescent="0.2">
      <c r="A15" s="12" t="s">
        <v>20</v>
      </c>
      <c r="B15" s="10"/>
      <c r="C15" s="13">
        <f ca="1">(C7+C11)+(C8+C12)*INT(MAX(F21:F3533))</f>
        <v>59108.407074175702</v>
      </c>
      <c r="E15" s="14" t="s">
        <v>37</v>
      </c>
      <c r="F15" s="31">
        <v>1</v>
      </c>
    </row>
    <row r="16" spans="1:15" x14ac:dyDescent="0.2">
      <c r="A16" s="16" t="s">
        <v>7</v>
      </c>
      <c r="B16" s="10"/>
      <c r="C16" s="17">
        <f ca="1">+C8+C12</f>
        <v>4.7183658662242616</v>
      </c>
      <c r="E16" s="14" t="s">
        <v>33</v>
      </c>
      <c r="F16" s="32">
        <f ca="1">NOW()+15018.5+$C$5/24</f>
        <v>60319.522513657408</v>
      </c>
    </row>
    <row r="17" spans="1:18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1701.5</v>
      </c>
    </row>
    <row r="18" spans="1:18" ht="14.25" thickTop="1" thickBot="1" x14ac:dyDescent="0.25">
      <c r="A18" s="16" t="s">
        <v>8</v>
      </c>
      <c r="B18" s="10"/>
      <c r="C18" s="19">
        <f ca="1">+C15</f>
        <v>59108.407074175702</v>
      </c>
      <c r="D18" s="20">
        <f ca="1">+C16</f>
        <v>4.7183658662242616</v>
      </c>
      <c r="E18" s="14" t="s">
        <v>39</v>
      </c>
      <c r="F18" s="23">
        <f ca="1">ROUND(2*(F16-$C$15)/$C$16,0)/2+F15</f>
        <v>257.5</v>
      </c>
    </row>
    <row r="19" spans="1:18" ht="13.5" thickTop="1" x14ac:dyDescent="0.2">
      <c r="E19" s="14" t="s">
        <v>34</v>
      </c>
      <c r="F19" s="18">
        <f ca="1">+$C$15+$C$16*F18-15018.5-$C$5/24</f>
        <v>45305.282118061783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R20" s="26" t="s">
        <v>36</v>
      </c>
    </row>
    <row r="21" spans="1:18" x14ac:dyDescent="0.2">
      <c r="A21" t="s">
        <v>47</v>
      </c>
      <c r="C21" s="8">
        <v>52295.088000000003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-1.2366521359155475E-3</v>
      </c>
      <c r="Q21" s="2">
        <f>+C21-15018.5</f>
        <v>37276.588000000003</v>
      </c>
    </row>
    <row r="22" spans="1:18" x14ac:dyDescent="0.2">
      <c r="A22" s="42" t="s">
        <v>48</v>
      </c>
      <c r="B22" s="43"/>
      <c r="C22" s="42">
        <v>56928.516900000002</v>
      </c>
      <c r="D22" s="42">
        <v>3.3E-3</v>
      </c>
      <c r="E22">
        <f>+(C22-C$7)/C$8</f>
        <v>981.98946255200349</v>
      </c>
      <c r="F22">
        <f>ROUND(2*E22,0)/2</f>
        <v>982</v>
      </c>
      <c r="G22">
        <f>+C22-(C$7+F22*C$8)</f>
        <v>-4.972000000270782E-2</v>
      </c>
      <c r="K22">
        <f>+G22</f>
        <v>-4.972000000270782E-2</v>
      </c>
      <c r="O22">
        <f ca="1">+C$11+C$12*$F22</f>
        <v>-4.4576019911353709E-2</v>
      </c>
      <c r="Q22" s="2">
        <f>+C22-15018.5</f>
        <v>41910.016900000002</v>
      </c>
    </row>
    <row r="23" spans="1:18" x14ac:dyDescent="0.2">
      <c r="A23" s="44" t="s">
        <v>1</v>
      </c>
      <c r="B23" s="45" t="s">
        <v>2</v>
      </c>
      <c r="C23" s="46">
        <v>57256.448799999998</v>
      </c>
      <c r="D23" s="46">
        <v>6.4000000000000003E-3</v>
      </c>
      <c r="E23">
        <f>+(C23-C$7)/C$8</f>
        <v>1051.4899722576026</v>
      </c>
      <c r="F23">
        <f>ROUND(2*E23,0)/2</f>
        <v>1051.5</v>
      </c>
      <c r="G23">
        <f>+C23-(C$7+F23*C$8)</f>
        <v>-4.731500000343658E-2</v>
      </c>
      <c r="K23">
        <f>+G23</f>
        <v>-4.731500000343658E-2</v>
      </c>
      <c r="O23">
        <f ca="1">+C$11+C$12*$F23</f>
        <v>-4.7643317325195819E-2</v>
      </c>
      <c r="Q23" s="2">
        <f>+C23-15018.5</f>
        <v>42237.948799999998</v>
      </c>
    </row>
    <row r="24" spans="1:18" x14ac:dyDescent="0.2">
      <c r="A24" s="47" t="s">
        <v>0</v>
      </c>
      <c r="B24" s="48" t="s">
        <v>2</v>
      </c>
      <c r="C24" s="49">
        <v>57992.515500000001</v>
      </c>
      <c r="D24" s="49">
        <v>1.5E-3</v>
      </c>
      <c r="E24">
        <f>+(C24-C$7)/C$8</f>
        <v>1207.4888574752931</v>
      </c>
      <c r="F24">
        <f>ROUND(2*E24,0)/2</f>
        <v>1207.5</v>
      </c>
      <c r="G24">
        <f>+C24-(C$7+F24*C$8)</f>
        <v>-5.2575000001525041E-2</v>
      </c>
      <c r="K24">
        <f>+G24</f>
        <v>-5.2575000001525041E-2</v>
      </c>
      <c r="O24">
        <f ca="1">+C$11+C$12*$F24</f>
        <v>-5.4528186340438545E-2</v>
      </c>
      <c r="Q24" s="2">
        <f>+C24-15018.5</f>
        <v>42974.015500000001</v>
      </c>
    </row>
    <row r="25" spans="1:18" x14ac:dyDescent="0.2">
      <c r="A25" s="50" t="s">
        <v>50</v>
      </c>
      <c r="B25" s="51" t="s">
        <v>2</v>
      </c>
      <c r="C25" s="53">
        <v>59108.4087</v>
      </c>
      <c r="D25" s="53">
        <v>1.2999999999999999E-3</v>
      </c>
      <c r="E25">
        <f>+(C25-C$7)/C$8</f>
        <v>1443.9865759864012</v>
      </c>
      <c r="F25">
        <f>ROUND(2*E25,0)/2</f>
        <v>1444</v>
      </c>
      <c r="G25">
        <f>+C25-(C$7+F25*C$8)</f>
        <v>-6.3340000007883646E-2</v>
      </c>
      <c r="K25">
        <f>+G25</f>
        <v>-6.3340000007883646E-2</v>
      </c>
      <c r="O25">
        <f ca="1">+C$11+C$12*$F25</f>
        <v>-6.4965824302649466E-2</v>
      </c>
      <c r="Q25" s="2">
        <f>+C25-15018.5</f>
        <v>44089.9087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586" r:id="rId1" display="http://vsolj.cetus-net.org/bulletin.html" xr:uid="{00000000-0004-0000-0000-000000000000}"/>
    <hyperlink ref="H64889" r:id="rId2" display="http://vsolj.cetus-net.org/bulletin.html" xr:uid="{00000000-0004-0000-0000-000001000000}"/>
    <hyperlink ref="H64882" r:id="rId3" display="https://www.aavso.org/ejaavso" xr:uid="{00000000-0004-0000-0000-000002000000}"/>
    <hyperlink ref="AP1740" r:id="rId4" display="http://cdsbib.u-strasbg.fr/cgi-bin/cdsbib?1990RMxAA..21..381G" xr:uid="{00000000-0004-0000-0000-000003000000}"/>
    <hyperlink ref="AP1737" r:id="rId5" display="http://cdsbib.u-strasbg.fr/cgi-bin/cdsbib?1990RMxAA..21..381G" xr:uid="{00000000-0004-0000-0000-000004000000}"/>
    <hyperlink ref="AP1739" r:id="rId6" display="http://cdsbib.u-strasbg.fr/cgi-bin/cdsbib?1990RMxAA..21..381G" xr:uid="{00000000-0004-0000-0000-000005000000}"/>
    <hyperlink ref="AP1715" r:id="rId7" display="http://cdsbib.u-strasbg.fr/cgi-bin/cdsbib?1990RMxAA..21..381G" xr:uid="{00000000-0004-0000-0000-000006000000}"/>
    <hyperlink ref="I64889" r:id="rId8" display="http://vsolj.cetus-net.org/bulletin.html" xr:uid="{00000000-0004-0000-0000-000007000000}"/>
    <hyperlink ref="AQ1876" r:id="rId9" display="http://cdsbib.u-strasbg.fr/cgi-bin/cdsbib?1990RMxAA..21..381G" xr:uid="{00000000-0004-0000-0000-000008000000}"/>
    <hyperlink ref="AQ3520" r:id="rId10" display="http://cdsbib.u-strasbg.fr/cgi-bin/cdsbib?1990RMxAA..21..381G" xr:uid="{00000000-0004-0000-0000-000009000000}"/>
    <hyperlink ref="AQ1877" r:id="rId11" display="http://cdsbib.u-strasbg.fr/cgi-bin/cdsbib?1990RMxAA..21..381G" xr:uid="{00000000-0004-0000-0000-00000A000000}"/>
    <hyperlink ref="H64886" r:id="rId12" display="https://www.aavso.org/ejaavso" xr:uid="{00000000-0004-0000-0000-00000B000000}"/>
    <hyperlink ref="H2727" r:id="rId13" display="http://vsolj.cetus-net.org/bulletin.html" xr:uid="{00000000-0004-0000-0000-00000C000000}"/>
    <hyperlink ref="AP5965" r:id="rId14" display="http://cdsbib.u-strasbg.fr/cgi-bin/cdsbib?1990RMxAA..21..381G" xr:uid="{00000000-0004-0000-0000-00000D000000}"/>
    <hyperlink ref="AP5968" r:id="rId15" display="http://cdsbib.u-strasbg.fr/cgi-bin/cdsbib?1990RMxAA..21..381G" xr:uid="{00000000-0004-0000-0000-00000E000000}"/>
    <hyperlink ref="AP5966" r:id="rId16" display="http://cdsbib.u-strasbg.fr/cgi-bin/cdsbib?1990RMxAA..21..381G" xr:uid="{00000000-0004-0000-0000-00000F000000}"/>
    <hyperlink ref="AP5944" r:id="rId17" display="http://cdsbib.u-strasbg.fr/cgi-bin/cdsbib?1990RMxAA..21..381G" xr:uid="{00000000-0004-0000-0000-000010000000}"/>
    <hyperlink ref="I2727" r:id="rId18" display="http://vsolj.cetus-net.org/bulletin.html" xr:uid="{00000000-0004-0000-0000-000011000000}"/>
    <hyperlink ref="AQ6078" r:id="rId19" display="http://cdsbib.u-strasbg.fr/cgi-bin/cdsbib?1990RMxAA..21..381G" xr:uid="{00000000-0004-0000-0000-000012000000}"/>
    <hyperlink ref="AQ630" r:id="rId20" display="http://cdsbib.u-strasbg.fr/cgi-bin/cdsbib?1990RMxAA..21..381G" xr:uid="{00000000-0004-0000-0000-000013000000}"/>
    <hyperlink ref="AQ607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2024-01-09T23:32:25Z</dcterms:modified>
</cp:coreProperties>
</file>