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B9EA98-25EF-4AD3-9328-7E8D2ECC3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E25" i="1"/>
  <c r="F25" i="1" s="1"/>
  <c r="G25" i="1" s="1"/>
  <c r="K25" i="1" s="1"/>
  <c r="Q23" i="1"/>
  <c r="Q24" i="1"/>
  <c r="Q25" i="1"/>
  <c r="E21" i="1"/>
  <c r="F21" i="1" s="1"/>
  <c r="G21" i="1" s="1"/>
  <c r="J21" i="1" s="1"/>
  <c r="Q22" i="1"/>
  <c r="D9" i="1"/>
  <c r="E9" i="1"/>
  <c r="F16" i="1"/>
  <c r="F17" i="1" s="1"/>
  <c r="C17" i="1"/>
  <c r="Q21" i="1"/>
  <c r="E22" i="1"/>
  <c r="F22" i="1"/>
  <c r="G22" i="1" s="1"/>
  <c r="K22" i="1" s="1"/>
  <c r="E23" i="1"/>
  <c r="F23" i="1" s="1"/>
  <c r="G23" i="1" s="1"/>
  <c r="K23" i="1" s="1"/>
  <c r="C12" i="1"/>
  <c r="C11" i="1"/>
  <c r="C16" i="1" l="1"/>
  <c r="D18" i="1" s="1"/>
  <c r="O22" i="1"/>
  <c r="C15" i="1"/>
  <c r="O23" i="1"/>
  <c r="O21" i="1"/>
  <c r="O24" i="1"/>
  <c r="O25" i="1"/>
  <c r="C18" i="1" l="1"/>
  <c r="F18" i="1"/>
  <c r="F19" i="1" s="1"/>
</calcChain>
</file>

<file path=xl/sharedStrings.xml><?xml version="1.0" encoding="utf-8"?>
<sst xmlns="http://schemas.openxmlformats.org/spreadsheetml/2006/main" count="61" uniqueCount="51">
  <si>
    <t>Cycle count is debatable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</si>
  <si>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</si>
  <si>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</si>
  <si>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</si>
  <si>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</si>
  <si>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</si>
  <si>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</si>
  <si>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</si>
  <si>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</si>
  <si>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</si>
  <si>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</si>
  <si>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</si>
  <si>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</si>
  <si>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</si>
  <si>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</si>
  <si>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</si>
  <si>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</si>
  <si>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</si>
  <si>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</si>
  <si>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</si>
  <si>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</si>
  <si>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</si>
  <si>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</si>
  <si>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</si>
  <si>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</si>
  <si>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</si>
  <si>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</si>
  <si>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</si>
  <si>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</si>
  <si>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</si>
  <si>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</si>
  <si>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</si>
  <si>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</si>
  <si>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</si>
  <si>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</si>
  <si>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</si>
  <si>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</si>
  <si>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</si>
  <si>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</si>
  <si>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</si>
  <si>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</si>
  <si>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</si>
  <si>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V0458 And</t>
  </si>
  <si>
    <t>G3283-1455</t>
  </si>
  <si>
    <t>EA</t>
  </si>
  <si>
    <t>V0458 And / GSC 3283-1455</t>
  </si>
  <si>
    <t>IBVS 5674</t>
  </si>
  <si>
    <t>OEJV 0168</t>
  </si>
  <si>
    <t>I</t>
  </si>
  <si>
    <t>mean of 3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</si>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</sst>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25" borderId="5" xfId="0" applyFont="1" applyFill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8" fillId="26" borderId="0" xfId="0" applyFont="1" applyFill="1" applyAlignment="1"/>
    <xf numFmtId="0" fontId="37" fillId="27" borderId="0" xfId="0" applyFont="1" applyFill="1" applyAlignment="1">
      <alignment horizontal="center"/>
    </xf>
    <xf numFmtId="0" fontId="37" fillId="27" borderId="0" xfId="0" applyFont="1" applyFill="1" applyAlignment="1"/>
    <xf numFmtId="0" fontId="10" fillId="27" borderId="0" xfId="0" applyFont="1" applyFill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8-4D58-92CD-2DE3F1FFC0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8-4D58-92CD-2DE3F1FFC0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8-4D58-92CD-2DE3F1FFC0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-6.3410599999988335</c:v>
                </c:pt>
                <c:pt idx="2">
                  <c:v>-7.4412999999985914</c:v>
                </c:pt>
                <c:pt idx="3">
                  <c:v>-7.4412399999928311</c:v>
                </c:pt>
                <c:pt idx="4">
                  <c:v>-7.4406999999991967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8-4D58-92CD-2DE3F1FFC0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8-4D58-92CD-2DE3F1FFC0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8-4D58-92CD-2DE3F1FFC0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08-4D58-92CD-2DE3F1FFC0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-7.5032509983179452E-3</c:v>
                </c:pt>
                <c:pt idx="1">
                  <c:v>-6.2929583202455524</c:v>
                </c:pt>
                <c:pt idx="2">
                  <c:v>-7.4546128095818611</c:v>
                </c:pt>
                <c:pt idx="3">
                  <c:v>-7.4546128095818611</c:v>
                </c:pt>
                <c:pt idx="4">
                  <c:v>-7.4546128095818611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8-4D58-92CD-2DE3F1FFC0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2259</c:v>
                </c:pt>
                <c:pt idx="2">
                  <c:v>2676.5</c:v>
                </c:pt>
                <c:pt idx="3">
                  <c:v>2676.5</c:v>
                </c:pt>
                <c:pt idx="4">
                  <c:v>2676.5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08-4D58-92CD-2DE3F1FF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783688"/>
        <c:axId val="1"/>
      </c:scatterChart>
      <c:valAx>
        <c:axId val="64178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78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58CD2F-9615-68F7-2756-C8456518D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0" t="s">
        <v>42</v>
      </c>
      <c r="G1" s="31">
        <v>2009</v>
      </c>
      <c r="H1" s="32"/>
      <c r="I1" s="33" t="s">
        <v>43</v>
      </c>
      <c r="J1" s="34" t="s">
        <v>42</v>
      </c>
      <c r="K1" s="35">
        <v>1.44021</v>
      </c>
      <c r="L1" s="36">
        <v>48.024300000000004</v>
      </c>
      <c r="M1" s="39">
        <v>51515.667959999999</v>
      </c>
      <c r="N1" s="40">
        <v>2.2904</v>
      </c>
      <c r="O1" s="41" t="s">
        <v>44</v>
      </c>
    </row>
    <row r="2" spans="1:15">
      <c r="A2" t="s">
        <v>24</v>
      </c>
      <c r="B2" t="s">
        <v>44</v>
      </c>
      <c r="C2" s="51"/>
      <c r="D2" s="49" t="s">
        <v>0</v>
      </c>
      <c r="E2" s="50"/>
    </row>
    <row r="3" spans="1:15" ht="13.5" thickBot="1"/>
    <row r="4" spans="1:15" ht="14.25" thickTop="1" thickBot="1">
      <c r="A4" s="4" t="s">
        <v>1</v>
      </c>
      <c r="C4" s="27">
        <v>51515.896999999997</v>
      </c>
      <c r="D4" s="28">
        <v>2.2904</v>
      </c>
    </row>
    <row r="5" spans="1:15" ht="13.5" thickTop="1">
      <c r="A5" s="8" t="s">
        <v>29</v>
      </c>
      <c r="B5" s="9"/>
      <c r="C5" s="10">
        <v>-9.5</v>
      </c>
      <c r="D5" s="9" t="s">
        <v>30</v>
      </c>
      <c r="E5" s="9"/>
    </row>
    <row r="6" spans="1:15">
      <c r="A6" s="4" t="s">
        <v>2</v>
      </c>
    </row>
    <row r="7" spans="1:15">
      <c r="A7" t="s">
        <v>3</v>
      </c>
      <c r="C7" s="7">
        <v>51515.667959999999</v>
      </c>
      <c r="D7" s="29" t="s">
        <v>46</v>
      </c>
    </row>
    <row r="8" spans="1:15">
      <c r="A8" t="s">
        <v>4</v>
      </c>
      <c r="C8" s="7">
        <v>2.2904</v>
      </c>
      <c r="D8" s="29" t="s">
        <v>46</v>
      </c>
    </row>
    <row r="9" spans="1:15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9"/>
      <c r="B10" s="9"/>
      <c r="C10" s="3" t="s">
        <v>20</v>
      </c>
      <c r="D10" s="3" t="s">
        <v>21</v>
      </c>
      <c r="E10" s="9"/>
    </row>
    <row r="11" spans="1:15">
      <c r="A11" s="9" t="s">
        <v>16</v>
      </c>
      <c r="B11" s="9"/>
      <c r="C11" s="21">
        <f ca="1">INTERCEPT(INDIRECT($E$9):G992,INDIRECT($D$9):F992)</f>
        <v>-7.5032509983179452E-3</v>
      </c>
      <c r="D11" s="11"/>
      <c r="E11" s="9"/>
    </row>
    <row r="12" spans="1:15">
      <c r="A12" s="9" t="s">
        <v>17</v>
      </c>
      <c r="B12" s="9"/>
      <c r="C12" s="21">
        <f ca="1">SLOPE(INDIRECT($E$9):G992,INDIRECT($D$9):F992)</f>
        <v>-2.7824059624821755E-3</v>
      </c>
      <c r="D12" s="11"/>
      <c r="E12" s="9"/>
      <c r="F12">
        <v>3</v>
      </c>
    </row>
    <row r="13" spans="1:15">
      <c r="A13" s="9" t="s">
        <v>19</v>
      </c>
      <c r="B13" s="9"/>
      <c r="C13" s="11" t="s">
        <v>14</v>
      </c>
    </row>
    <row r="14" spans="1:15">
      <c r="A14" s="9"/>
      <c r="B14" s="9"/>
      <c r="C14" s="9"/>
    </row>
    <row r="15" spans="1:15">
      <c r="A15" s="12" t="s">
        <v>18</v>
      </c>
      <c r="B15" s="9"/>
      <c r="C15" s="13">
        <f ca="1">(C7+C11)+(C8+C12)*INT(MAX(F21:F3533))</f>
        <v>57637.325138393397</v>
      </c>
      <c r="E15" s="14" t="s">
        <v>35</v>
      </c>
      <c r="F15" s="37">
        <v>1</v>
      </c>
    </row>
    <row r="16" spans="1:15">
      <c r="A16" s="16" t="s">
        <v>5</v>
      </c>
      <c r="B16" s="9"/>
      <c r="C16" s="17">
        <f ca="1">+C8+C12</f>
        <v>2.2876175940375179</v>
      </c>
      <c r="E16" s="14" t="s">
        <v>31</v>
      </c>
      <c r="F16" s="38">
        <f ca="1">NOW()+15018.5+$C$5/24</f>
        <v>60319.532842476852</v>
      </c>
    </row>
    <row r="17" spans="1:19" ht="13.5" thickBot="1">
      <c r="A17" s="14" t="s">
        <v>28</v>
      </c>
      <c r="B17" s="9"/>
      <c r="C17" s="9">
        <f>COUNT(C21:C2191)</f>
        <v>5</v>
      </c>
      <c r="E17" s="14" t="s">
        <v>36</v>
      </c>
      <c r="F17" s="15">
        <f ca="1">ROUND(2*(F16-$C$7)/$C$8,0)/2+F15</f>
        <v>3845</v>
      </c>
    </row>
    <row r="18" spans="1:19" ht="14.25" thickTop="1" thickBot="1">
      <c r="A18" s="16" t="s">
        <v>6</v>
      </c>
      <c r="B18" s="9"/>
      <c r="C18" s="19">
        <f ca="1">+C15</f>
        <v>57637.325138393397</v>
      </c>
      <c r="D18" s="20">
        <f ca="1">+C16</f>
        <v>2.2876175940375179</v>
      </c>
      <c r="E18" s="14" t="s">
        <v>37</v>
      </c>
      <c r="F18" s="23">
        <f ca="1">ROUND(2*(F16-$C$15)/$C$16,0)/2+F15</f>
        <v>1173.5</v>
      </c>
    </row>
    <row r="19" spans="1:19" ht="13.5" thickTop="1">
      <c r="E19" s="14" t="s">
        <v>32</v>
      </c>
      <c r="F19" s="18">
        <f ca="1">+$C$15+$C$16*F18-15018.5-$C$5/24</f>
        <v>45303.74021832976</v>
      </c>
    </row>
    <row r="20" spans="1:19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26" t="s">
        <v>34</v>
      </c>
    </row>
    <row r="21" spans="1:19">
      <c r="A21" t="s">
        <v>46</v>
      </c>
      <c r="C21" s="7">
        <v>51515.667959999999</v>
      </c>
      <c r="D21" s="7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-7.5032509983179452E-3</v>
      </c>
      <c r="Q21" s="2">
        <f>+C21-15018.5</f>
        <v>36497.167959999999</v>
      </c>
    </row>
    <row r="22" spans="1:19">
      <c r="A22" s="42" t="s">
        <v>47</v>
      </c>
      <c r="B22" s="43" t="s">
        <v>48</v>
      </c>
      <c r="C22" s="44">
        <v>56683.340499999998</v>
      </c>
      <c r="D22" s="42">
        <v>2.9999999999999997E-4</v>
      </c>
      <c r="E22">
        <f>+(C22-C$7)/C$8</f>
        <v>2256.2314617534053</v>
      </c>
      <c r="F22" s="48">
        <f>ROUND(2*E22,0)/2+F$12</f>
        <v>2259</v>
      </c>
      <c r="G22">
        <f>+C22-(C$7+F22*C$8)</f>
        <v>-6.3410599999988335</v>
      </c>
      <c r="K22">
        <f>+G22</f>
        <v>-6.3410599999988335</v>
      </c>
      <c r="O22">
        <f ca="1">+C$11+C$12*$F22</f>
        <v>-6.2929583202455524</v>
      </c>
      <c r="Q22" s="2">
        <f>+C22-15018.5</f>
        <v>41664.840499999998</v>
      </c>
      <c r="S22" t="s">
        <v>49</v>
      </c>
    </row>
    <row r="23" spans="1:19">
      <c r="A23" s="45" t="s">
        <v>50</v>
      </c>
      <c r="B23" s="46" t="s">
        <v>48</v>
      </c>
      <c r="C23" s="47">
        <v>57638.482259999997</v>
      </c>
      <c r="D23" s="47">
        <v>2.0000000000000001E-4</v>
      </c>
      <c r="E23">
        <f>+(C23-C$7)/C$8</f>
        <v>2673.2510915123989</v>
      </c>
      <c r="F23" s="48">
        <f>ROUND(2*E23,0)/2+F$12</f>
        <v>2676.5</v>
      </c>
      <c r="G23">
        <f>+C23-(C$7+F23*C$8)</f>
        <v>-7.4412999999985914</v>
      </c>
      <c r="K23">
        <f>+G23</f>
        <v>-7.4412999999985914</v>
      </c>
      <c r="O23">
        <f ca="1">+C$11+C$12*$F23</f>
        <v>-7.4546128095818611</v>
      </c>
      <c r="Q23" s="2">
        <f>+C23-15018.5</f>
        <v>42619.982259999997</v>
      </c>
    </row>
    <row r="24" spans="1:19">
      <c r="A24" s="45" t="s">
        <v>50</v>
      </c>
      <c r="B24" s="46" t="s">
        <v>48</v>
      </c>
      <c r="C24" s="47">
        <v>57638.482320000003</v>
      </c>
      <c r="D24" s="47">
        <v>2.0000000000000001E-4</v>
      </c>
      <c r="E24">
        <f>+(C24-C$7)/C$8</f>
        <v>2673.251117708699</v>
      </c>
      <c r="F24" s="48">
        <f>ROUND(2*E24,0)/2+F$12</f>
        <v>2676.5</v>
      </c>
      <c r="G24">
        <f>+C24-(C$7+F24*C$8)</f>
        <v>-7.4412399999928311</v>
      </c>
      <c r="K24">
        <f>+G24</f>
        <v>-7.4412399999928311</v>
      </c>
      <c r="O24">
        <f ca="1">+C$11+C$12*$F24</f>
        <v>-7.4546128095818611</v>
      </c>
      <c r="Q24" s="2">
        <f>+C24-15018.5</f>
        <v>42619.982320000003</v>
      </c>
    </row>
    <row r="25" spans="1:19">
      <c r="A25" s="45" t="s">
        <v>50</v>
      </c>
      <c r="B25" s="46" t="s">
        <v>48</v>
      </c>
      <c r="C25" s="47">
        <v>57638.482859999996</v>
      </c>
      <c r="D25" s="47">
        <v>2.9999999999999997E-4</v>
      </c>
      <c r="E25">
        <f>+(C25-C$7)/C$8</f>
        <v>2673.2513534753743</v>
      </c>
      <c r="F25" s="48">
        <f>ROUND(2*E25,0)/2+F$12</f>
        <v>2676.5</v>
      </c>
      <c r="G25">
        <f>+C25-(C$7+F25*C$8)</f>
        <v>-7.4406999999991967</v>
      </c>
      <c r="K25">
        <f>+G25</f>
        <v>-7.4406999999991967</v>
      </c>
      <c r="O25">
        <f ca="1">+C$11+C$12*$F25</f>
        <v>-7.4546128095818611</v>
      </c>
      <c r="Q25" s="2">
        <f>+C25-15018.5</f>
        <v>42619.982859999996</v>
      </c>
    </row>
    <row r="26" spans="1:19">
      <c r="C26" s="7"/>
      <c r="D26" s="7"/>
      <c r="Q26" s="2"/>
    </row>
    <row r="27" spans="1:19">
      <c r="C27" s="7"/>
      <c r="D27" s="7"/>
      <c r="Q27" s="2"/>
    </row>
    <row r="28" spans="1:19">
      <c r="C28" s="7"/>
      <c r="D28" s="7"/>
      <c r="Q28" s="2"/>
    </row>
    <row r="29" spans="1:19">
      <c r="C29" s="7"/>
      <c r="D29" s="7"/>
      <c r="Q29" s="2"/>
    </row>
    <row r="30" spans="1:19">
      <c r="C30" s="7"/>
      <c r="D30" s="7"/>
      <c r="Q30" s="2"/>
    </row>
    <row r="31" spans="1:19">
      <c r="C31" s="7"/>
      <c r="D31" s="7"/>
      <c r="Q31" s="2"/>
    </row>
    <row r="32" spans="1:19">
      <c r="C32" s="7"/>
      <c r="D32" s="7"/>
      <c r="Q32" s="2"/>
    </row>
    <row r="33" spans="3:17">
      <c r="C33" s="7"/>
      <c r="D33" s="7"/>
      <c r="Q33" s="2"/>
    </row>
    <row r="34" spans="3:17">
      <c r="C34" s="7"/>
      <c r="D34" s="7"/>
    </row>
    <row r="35" spans="3:17">
      <c r="C35" s="7"/>
      <c r="D35" s="7"/>
    </row>
    <row r="36" spans="3:17">
      <c r="C36" s="7"/>
      <c r="D36" s="7"/>
    </row>
    <row r="37" spans="3:17">
      <c r="C37" s="7"/>
      <c r="D37" s="7"/>
    </row>
    <row r="38" spans="3:17">
      <c r="C38" s="7"/>
      <c r="D38" s="7"/>
    </row>
    <row r="39" spans="3:17">
      <c r="C39" s="7"/>
      <c r="D39" s="7"/>
    </row>
    <row r="40" spans="3:17">
      <c r="C40" s="7"/>
      <c r="D40" s="7"/>
    </row>
    <row r="41" spans="3:17">
      <c r="C41" s="7"/>
      <c r="D41" s="7"/>
    </row>
    <row r="42" spans="3:17">
      <c r="C42" s="7"/>
      <c r="D42" s="7"/>
    </row>
    <row r="43" spans="3:17">
      <c r="C43" s="7"/>
      <c r="D43" s="7"/>
    </row>
    <row r="44" spans="3:17">
      <c r="C44" s="7"/>
      <c r="D44" s="7"/>
    </row>
    <row r="45" spans="3:17">
      <c r="C45" s="7"/>
      <c r="D45" s="7"/>
    </row>
    <row r="46" spans="3:17">
      <c r="C46" s="7"/>
      <c r="D46" s="7"/>
    </row>
    <row r="47" spans="3:17">
      <c r="C47" s="7"/>
      <c r="D47" s="7"/>
    </row>
    <row r="48" spans="3:17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  <row r="93" spans="3:4">
      <c r="C93" s="7"/>
      <c r="D93" s="7"/>
    </row>
    <row r="94" spans="3:4">
      <c r="C94" s="7"/>
      <c r="D94" s="7"/>
    </row>
    <row r="95" spans="3:4">
      <c r="C95" s="7"/>
      <c r="D95" s="7"/>
    </row>
    <row r="96" spans="3:4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  <row r="6940" spans="3:4">
      <c r="C6940" s="7"/>
      <c r="D6940" s="7"/>
    </row>
  </sheetData>
  <phoneticPr fontId="7" type="noConversion"/>
  <hyperlinks>
    <hyperlink ref="H356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2024-01-09T23:47:17Z</dcterms:modified>
</cp:coreProperties>
</file>