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1785CB-E278-40F0-A84E-935569B7E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C76" i="2"/>
  <c r="D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C72" i="2"/>
  <c r="D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C68" i="2"/>
  <c r="D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C64" i="2"/>
  <c r="D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C60" i="2"/>
  <c r="D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C56" i="2"/>
  <c r="D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C52" i="2"/>
  <c r="D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C48" i="2"/>
  <c r="D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C44" i="2"/>
  <c r="D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C40" i="2"/>
  <c r="D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C36" i="2"/>
  <c r="D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C32" i="2"/>
  <c r="D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C28" i="2"/>
  <c r="D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C24" i="2"/>
  <c r="D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C16" i="2"/>
  <c r="D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C12" i="2"/>
  <c r="D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C17" i="1"/>
  <c r="Q21" i="1"/>
  <c r="C12" i="1"/>
  <c r="C11" i="1"/>
  <c r="C15" i="1" l="1"/>
  <c r="F18" i="1" s="1"/>
  <c r="O24" i="1"/>
  <c r="O22" i="1"/>
  <c r="O21" i="1"/>
  <c r="O25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<sst xmlns="http://schemas.openxmlformats.org/spreadsheetml/2006/main" count="431" uniqueCount="64">
  <si>
    <t>IBVS 6244</t>
  </si>
  <si>
    <t>EB by VSX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</si>
  <si>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</si>
  <si>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</si>
  <si>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</si>
  <si>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</si>
  <si>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</si>
  <si>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</si>
  <si>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</si>
  <si>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</si>
  <si>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</si>
  <si>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</si>
  <si>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</si>
  <si>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</si>
  <si>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</si>
  <si>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</si>
  <si>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</si>
  <si>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</si>
  <si>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</si>
  <si>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</si>
  <si>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</si>
  <si>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</si>
  <si>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</si>
  <si>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</si>
  <si>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</si>
  <si>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</si>
  <si>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</si>
  <si>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</si>
  <si>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</si>
  <si>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</si>
  <si>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</si>
  <si>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</si>
  <si>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</si>
  <si>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</si>
  <si>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</si>
  <si>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</si>
  <si>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</si>
  <si>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</si>
  <si>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</si>
  <si>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</si>
  <si>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</si>
  <si>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</si>
  <si>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</si>
  <si>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</si>
  <si>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</si>
  <si>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</si>
  <si>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</si>
  <si>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</si>
  <si>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</si>
  <si>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</si>
  <si>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</si>
  <si>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</si>
  <si>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</si>
  <si>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</si>
  <si>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</si>
  <si>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</si>
  <si>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</si>
  <si>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</si>
  <si>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V0460 And</t>
  </si>
  <si>
    <t>HD 15965</t>
  </si>
  <si>
    <t>EB</t>
  </si>
  <si>
    <t>V0460 And / GSC HD 15965</t>
  </si>
  <si>
    <t>DSCT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</si>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</sst>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20" fillId="26" borderId="5" xfId="0" applyFont="1" applyFill="1" applyBorder="1" applyAlignment="1">
      <alignment horizontal="left" vertical="center"/>
    </xf>
    <xf numFmtId="0" fontId="5" fillId="26" borderId="5" xfId="0" applyFont="1" applyFill="1" applyBorder="1" applyAlignment="1">
      <alignment horizontal="left" vertical="center"/>
    </xf>
    <xf numFmtId="0" fontId="21" fillId="0" borderId="0" xfId="0" applyFont="1" applyAlignment="1"/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0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A-45AD-B2A1-AE507F3627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-0.21696399999927962</c:v>
                </c:pt>
                <c:pt idx="2">
                  <c:v>-0.14296399999875575</c:v>
                </c:pt>
                <c:pt idx="3">
                  <c:v>-6.7463999999745283E-2</c:v>
                </c:pt>
                <c:pt idx="4">
                  <c:v>6.5360000007785857E-3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A-45AD-B2A1-AE507F3627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7A-45AD-B2A1-AE507F3627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7A-45AD-B2A1-AE507F3627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7A-45AD-B2A1-AE507F3627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7A-45AD-B2A1-AE507F3627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7A-45AD-B2A1-AE507F3627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-0.1052139999992505</c:v>
                </c:pt>
                <c:pt idx="2">
                  <c:v>-0.1052139999992505</c:v>
                </c:pt>
                <c:pt idx="3">
                  <c:v>-0.1052139999992505</c:v>
                </c:pt>
                <c:pt idx="4">
                  <c:v>-0.1052139999992505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7A-45AD-B2A1-AE507F3627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7A-45AD-B2A1-AE507F36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67896"/>
        <c:axId val="1"/>
      </c:scatterChart>
      <c:valAx>
        <c:axId val="640367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3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9525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27A59-4446-5C91-455F-301738BBE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61</v>
      </c>
      <c r="F1" s="50" t="s">
        <v>58</v>
      </c>
      <c r="G1" s="30"/>
      <c r="H1" s="31"/>
      <c r="I1" s="51" t="s">
        <v>59</v>
      </c>
      <c r="J1" s="50" t="s">
        <v>58</v>
      </c>
      <c r="K1" s="52">
        <v>2.3525999999999998</v>
      </c>
      <c r="L1" s="33">
        <v>45.425800000000002</v>
      </c>
      <c r="M1" s="53">
        <v>52500.27</v>
      </c>
      <c r="N1" s="54">
        <v>2.1650320000000001</v>
      </c>
      <c r="O1" s="32" t="s">
        <v>60</v>
      </c>
      <c r="P1" s="33">
        <v>9.2200000000000006</v>
      </c>
      <c r="Q1" s="33">
        <v>9.42</v>
      </c>
    </row>
    <row r="2" spans="1:17" x14ac:dyDescent="0.2">
      <c r="A2" t="s">
        <v>26</v>
      </c>
      <c r="B2" t="s">
        <v>60</v>
      </c>
      <c r="C2" s="29"/>
      <c r="D2" s="3"/>
    </row>
    <row r="3" spans="1:17" ht="13.5" thickBot="1" x14ac:dyDescent="0.25">
      <c r="D3" s="55" t="s">
        <v>62</v>
      </c>
    </row>
    <row r="4" spans="1:17" ht="14.25" thickTop="1" thickBot="1" x14ac:dyDescent="0.25">
      <c r="A4" s="5" t="s">
        <v>3</v>
      </c>
      <c r="C4" s="26">
        <v>51455.114000000001</v>
      </c>
      <c r="D4" s="27">
        <v>7.49808E-2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60">
        <v>52500.27</v>
      </c>
      <c r="D7" s="28" t="s">
        <v>63</v>
      </c>
      <c r="E7" s="59" t="s">
        <v>1</v>
      </c>
    </row>
    <row r="8" spans="1:17" x14ac:dyDescent="0.2">
      <c r="A8" t="s">
        <v>6</v>
      </c>
      <c r="C8" s="60">
        <v>2.1650320000000001</v>
      </c>
      <c r="D8" s="28" t="s">
        <v>63</v>
      </c>
      <c r="E8" s="59" t="s">
        <v>1</v>
      </c>
    </row>
    <row r="9" spans="1:17" x14ac:dyDescent="0.2">
      <c r="A9" s="24" t="s">
        <v>35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INTERCEPT(INDIRECT($D$9):G992,INDIRECT($C$9):F992)</f>
        <v>-1.3877787807814457E-17</v>
      </c>
      <c r="D11" s="3"/>
      <c r="E11" s="10"/>
    </row>
    <row r="12" spans="1:17" x14ac:dyDescent="0.2">
      <c r="A12" s="10" t="s">
        <v>19</v>
      </c>
      <c r="B12" s="10"/>
      <c r="C12" s="21">
        <f ca="1">SLOPE(INDIRECT($D$9):G992,INDIRECT($C$9):F992)</f>
        <v>-4.082809468344994E-5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58079.452250000002</v>
      </c>
      <c r="E15" s="14" t="s">
        <v>37</v>
      </c>
      <c r="F15" s="34">
        <v>1</v>
      </c>
    </row>
    <row r="16" spans="1:17" x14ac:dyDescent="0.2">
      <c r="A16" s="16" t="s">
        <v>7</v>
      </c>
      <c r="B16" s="10"/>
      <c r="C16" s="17">
        <f ca="1">+C8+C12</f>
        <v>2.1649911719053168</v>
      </c>
      <c r="E16" s="14" t="s">
        <v>33</v>
      </c>
      <c r="F16" s="35">
        <f ca="1">NOW()+15018.5+$C$5/24</f>
        <v>60319.533737962964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3612.5</v>
      </c>
    </row>
    <row r="18" spans="1:21" ht="14.25" thickTop="1" thickBot="1" x14ac:dyDescent="0.25">
      <c r="A18" s="16" t="s">
        <v>8</v>
      </c>
      <c r="B18" s="10"/>
      <c r="C18" s="19">
        <f ca="1">+C15</f>
        <v>58079.452250000002</v>
      </c>
      <c r="D18" s="20">
        <f ca="1">+C16</f>
        <v>2.1649911719053168</v>
      </c>
      <c r="E18" s="14" t="s">
        <v>39</v>
      </c>
      <c r="F18" s="23">
        <f ca="1">ROUND(2*(F16-$C$15)/$C$16,0)/2+F15</f>
        <v>1035.5</v>
      </c>
    </row>
    <row r="19" spans="1:21" ht="13.5" thickTop="1" x14ac:dyDescent="0.2">
      <c r="E19" s="14" t="s">
        <v>34</v>
      </c>
      <c r="F19" s="18">
        <f ca="1">+$C$15+$C$16*F18-15018.5-$C$5/24</f>
        <v>45303.19644184129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63</v>
      </c>
      <c r="C21" s="8">
        <v>52500.27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-1.3877787807814457E-17</v>
      </c>
      <c r="Q21" s="2">
        <f>+C21-15018.5</f>
        <v>37481.769999999997</v>
      </c>
    </row>
    <row r="22" spans="1:21" x14ac:dyDescent="0.2">
      <c r="A22" s="56" t="s">
        <v>0</v>
      </c>
      <c r="B22" s="57" t="s">
        <v>2</v>
      </c>
      <c r="C22" s="58">
        <v>58079.340499999998</v>
      </c>
      <c r="D22" s="58">
        <v>1E-3</v>
      </c>
      <c r="E22">
        <f>+(C22-C$7)/C$8</f>
        <v>2576.8997871624997</v>
      </c>
      <c r="F22">
        <f>ROUND(2*E22,0)/2</f>
        <v>2577</v>
      </c>
      <c r="G22">
        <f>+C22-(C$7+F22*C$8)</f>
        <v>-0.21696399999927962</v>
      </c>
      <c r="I22">
        <f>+G22</f>
        <v>-0.21696399999927962</v>
      </c>
      <c r="O22">
        <f ca="1">+C$11+C$12*$F22</f>
        <v>-0.1052139999992505</v>
      </c>
      <c r="Q22" s="2">
        <f>+C22-15018.5</f>
        <v>43060.840499999998</v>
      </c>
    </row>
    <row r="23" spans="1:21" x14ac:dyDescent="0.2">
      <c r="A23" s="56" t="s">
        <v>0</v>
      </c>
      <c r="B23" s="57" t="s">
        <v>2</v>
      </c>
      <c r="C23" s="58">
        <v>58079.414499999999</v>
      </c>
      <c r="D23" s="58">
        <v>1E-3</v>
      </c>
      <c r="E23">
        <f>+(C23-C$7)/C$8</f>
        <v>2576.9339667958729</v>
      </c>
      <c r="F23">
        <f>ROUND(2*E23,0)/2</f>
        <v>2577</v>
      </c>
      <c r="G23">
        <f>+C23-(C$7+F23*C$8)</f>
        <v>-0.14296399999875575</v>
      </c>
      <c r="I23">
        <f>+G23</f>
        <v>-0.14296399999875575</v>
      </c>
      <c r="O23">
        <f ca="1">+C$11+C$12*$F23</f>
        <v>-0.1052139999992505</v>
      </c>
      <c r="Q23" s="2">
        <f>+C23-15018.5</f>
        <v>43060.914499999999</v>
      </c>
    </row>
    <row r="24" spans="1:21" x14ac:dyDescent="0.2">
      <c r="A24" s="56" t="s">
        <v>0</v>
      </c>
      <c r="B24" s="57" t="s">
        <v>2</v>
      </c>
      <c r="C24" s="58">
        <v>58079.49</v>
      </c>
      <c r="D24" s="58">
        <v>1E-3</v>
      </c>
      <c r="E24">
        <f>+(C24-C$7)/C$8</f>
        <v>2576.9688392596513</v>
      </c>
      <c r="F24">
        <f>ROUND(2*E24,0)/2</f>
        <v>2577</v>
      </c>
      <c r="G24">
        <f>+C24-(C$7+F24*C$8)</f>
        <v>-6.7463999999745283E-2</v>
      </c>
      <c r="I24">
        <f>+G24</f>
        <v>-6.7463999999745283E-2</v>
      </c>
      <c r="O24">
        <f ca="1">+C$11+C$12*$F24</f>
        <v>-0.1052139999992505</v>
      </c>
      <c r="Q24" s="2">
        <f>+C24-15018.5</f>
        <v>43060.99</v>
      </c>
    </row>
    <row r="25" spans="1:21" x14ac:dyDescent="0.2">
      <c r="A25" s="56" t="s">
        <v>0</v>
      </c>
      <c r="B25" s="57" t="s">
        <v>2</v>
      </c>
      <c r="C25" s="58">
        <v>58079.563999999998</v>
      </c>
      <c r="D25" s="58">
        <v>1.5E-3</v>
      </c>
      <c r="E25">
        <f>+(C25-C$7)/C$8</f>
        <v>2577.0030188930241</v>
      </c>
      <c r="F25">
        <f>ROUND(2*E25,0)/2</f>
        <v>2577</v>
      </c>
      <c r="G25">
        <f>+C25-(C$7+F25*C$8)</f>
        <v>6.5360000007785857E-3</v>
      </c>
      <c r="I25">
        <f>+G25</f>
        <v>6.5360000007785857E-3</v>
      </c>
      <c r="O25">
        <f ca="1">+C$11+C$12*$F25</f>
        <v>-0.1052139999992505</v>
      </c>
      <c r="Q25" s="2">
        <f>+C25-15018.5</f>
        <v>43061.063999999998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79" r:id="rId1" display="http://vsolj.cetus-net.org/bulletin.html" xr:uid="{00000000-0004-0000-0000-000000000000}"/>
    <hyperlink ref="H64872" r:id="rId2" display="https://www.aavso.org/ejaavso" xr:uid="{00000000-0004-0000-0000-000001000000}"/>
    <hyperlink ref="AP1730" r:id="rId3" display="http://cdsbib.u-strasbg.fr/cgi-bin/cdsbib?1990RMxAA..21..381G" xr:uid="{00000000-0004-0000-0000-000002000000}"/>
    <hyperlink ref="AP1727" r:id="rId4" display="http://cdsbib.u-strasbg.fr/cgi-bin/cdsbib?1990RMxAA..21..381G" xr:uid="{00000000-0004-0000-0000-000003000000}"/>
    <hyperlink ref="AP1729" r:id="rId5" display="http://cdsbib.u-strasbg.fr/cgi-bin/cdsbib?1990RMxAA..21..381G" xr:uid="{00000000-0004-0000-0000-000004000000}"/>
    <hyperlink ref="AP1705" r:id="rId6" display="http://cdsbib.u-strasbg.fr/cgi-bin/cdsbib?1990RMxAA..21..381G" xr:uid="{00000000-0004-0000-0000-000005000000}"/>
    <hyperlink ref="I64879" r:id="rId7" display="http://vsolj.cetus-net.org/bulletin.html" xr:uid="{00000000-0004-0000-0000-000006000000}"/>
    <hyperlink ref="AQ1866" r:id="rId8" display="http://cdsbib.u-strasbg.fr/cgi-bin/cdsbib?1990RMxAA..21..381G" xr:uid="{00000000-0004-0000-0000-000007000000}"/>
    <hyperlink ref="AQ3510" r:id="rId9" display="http://cdsbib.u-strasbg.fr/cgi-bin/cdsbib?1990RMxAA..21..381G" xr:uid="{00000000-0004-0000-0000-000008000000}"/>
    <hyperlink ref="AQ1867" r:id="rId10" display="http://cdsbib.u-strasbg.fr/cgi-bin/cdsbib?1990RMxAA..21..381G" xr:uid="{00000000-0004-0000-0000-000009000000}"/>
    <hyperlink ref="H64876" r:id="rId11" display="https://www.aavso.org/ejaavso" xr:uid="{00000000-0004-0000-0000-00000A000000}"/>
    <hyperlink ref="H2717" r:id="rId12" display="http://vsolj.cetus-net.org/bulletin.html" xr:uid="{00000000-0004-0000-0000-00000B000000}"/>
    <hyperlink ref="AP5955" r:id="rId13" display="http://cdsbib.u-strasbg.fr/cgi-bin/cdsbib?1990RMxAA..21..381G" xr:uid="{00000000-0004-0000-0000-00000C000000}"/>
    <hyperlink ref="AP5958" r:id="rId14" display="http://cdsbib.u-strasbg.fr/cgi-bin/cdsbib?1990RMxAA..21..381G" xr:uid="{00000000-0004-0000-0000-00000D000000}"/>
    <hyperlink ref="AP5956" r:id="rId15" display="http://cdsbib.u-strasbg.fr/cgi-bin/cdsbib?1990RMxAA..21..381G" xr:uid="{00000000-0004-0000-0000-00000E000000}"/>
    <hyperlink ref="AP5934" r:id="rId16" display="http://cdsbib.u-strasbg.fr/cgi-bin/cdsbib?1990RMxAA..21..381G" xr:uid="{00000000-0004-0000-0000-00000F000000}"/>
    <hyperlink ref="I2717" r:id="rId17" display="http://vsolj.cetus-net.org/bulletin.html" xr:uid="{00000000-0004-0000-0000-000010000000}"/>
    <hyperlink ref="AQ6068" r:id="rId18" display="http://cdsbib.u-strasbg.fr/cgi-bin/cdsbib?1990RMxAA..21..381G" xr:uid="{00000000-0004-0000-0000-000011000000}"/>
    <hyperlink ref="AQ620" r:id="rId19" display="http://cdsbib.u-strasbg.fr/cgi-bin/cdsbib?1990RMxAA..21..381G" xr:uid="{00000000-0004-0000-0000-000012000000}"/>
    <hyperlink ref="AQ60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44</v>
      </c>
      <c r="I1" s="37" t="s">
        <v>45</v>
      </c>
      <c r="J1" s="38" t="s">
        <v>43</v>
      </c>
    </row>
    <row r="2" spans="1:16" x14ac:dyDescent="0.2">
      <c r="I2" s="39" t="s">
        <v>46</v>
      </c>
      <c r="J2" s="40" t="s">
        <v>42</v>
      </c>
    </row>
    <row r="3" spans="1:16" x14ac:dyDescent="0.2">
      <c r="A3" s="41" t="s">
        <v>47</v>
      </c>
      <c r="I3" s="39" t="s">
        <v>48</v>
      </c>
      <c r="J3" s="40" t="s">
        <v>40</v>
      </c>
    </row>
    <row r="4" spans="1:16" x14ac:dyDescent="0.2">
      <c r="I4" s="39" t="s">
        <v>49</v>
      </c>
      <c r="J4" s="40" t="s">
        <v>40</v>
      </c>
    </row>
    <row r="5" spans="1:16" ht="13.5" thickBot="1" x14ac:dyDescent="0.25">
      <c r="I5" s="42" t="s">
        <v>50</v>
      </c>
      <c r="J5" s="43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2024-01-09T23:48:34Z</dcterms:modified>
</cp:coreProperties>
</file>