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9F3C3F16-A402-4C7C-8739-6A431ED285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 s="1"/>
  <c r="G24" i="1" s="1"/>
  <c r="I24" i="1" s="1"/>
  <c r="E22" i="1"/>
  <c r="F22" i="1"/>
  <c r="G22" i="1" s="1"/>
  <c r="I22" i="1" s="1"/>
  <c r="E23" i="1"/>
  <c r="F23" i="1" s="1"/>
  <c r="G23" i="1" s="1"/>
  <c r="I23" i="1" s="1"/>
  <c r="G11" i="1"/>
  <c r="F11" i="1"/>
  <c r="E21" i="1"/>
  <c r="F21" i="1"/>
  <c r="G21" i="1" s="1"/>
  <c r="H21" i="1" s="1"/>
  <c r="Q22" i="1"/>
  <c r="Q23" i="1"/>
  <c r="Q24" i="1"/>
  <c r="E14" i="1"/>
  <c r="C17" i="1"/>
  <c r="Q21" i="1"/>
  <c r="C11" i="1"/>
  <c r="E15" i="1" l="1"/>
  <c r="C12" i="1"/>
  <c r="C16" i="1" l="1"/>
  <c r="D18" i="1" s="1"/>
  <c r="O22" i="1"/>
  <c r="C15" i="1"/>
  <c r="O21" i="1"/>
  <c r="O24" i="1"/>
  <c r="O23" i="1"/>
  <c r="C18" i="1" l="1"/>
  <c r="E16" i="1"/>
  <c r="E17" i="1" s="1"/>
</calcChain>
</file>

<file path=xl/sharedStrings.xml><?xml version="1.0" encoding="utf-8"?>
<sst xmlns="http://schemas.openxmlformats.org/spreadsheetml/2006/main" count="52" uniqueCount="47">
  <si>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</si>
  <si>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</si>
  <si>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</si>
  <si>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</si>
  <si>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</si>
  <si>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</si>
  <si>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</si>
  <si>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</si>
  <si>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</si>
  <si>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</si>
  <si>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</si>
  <si>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</si>
  <si>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</si>
  <si>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</si>
  <si>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</si>
  <si>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</si>
  <si>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</si>
  <si>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</si>
  <si>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</si>
  <si>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</si>
  <si>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</si>
  <si>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</si>
  <si>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</si>
  <si>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</si>
  <si>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</si>
  <si>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</si>
  <si>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</si>
  <si>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</si>
  <si>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</si>
  <si>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</si>
  <si>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</si>
  <si>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</si>
  <si>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</si>
  <si>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</si>
  <si>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</si>
  <si>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</si>
  <si>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</si>
  <si>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</si>
  <si>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</si>
  <si>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New Cycle</t>
  </si>
  <si>
    <t>V0467 And / GSC 2267-0690</t>
  </si>
  <si>
    <t>IBVS 5918</t>
  </si>
  <si>
    <t>I</t>
  </si>
  <si>
    <t>GCVS</t>
  </si>
  <si>
    <t>Period checked by ToMcat 2012-03-08</t>
  </si>
  <si>
    <t>EW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</si>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</sst>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/>
    <xf numFmtId="0" fontId="13" fillId="0" borderId="0" xfId="0" applyNumberFormat="1" applyFont="1" applyAlignment="1">
      <alignment horizontal="lef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V464 And - O-C Diagr.</a:t>
            </a:r>
          </a:p>
        </c:rich>
      </c:tx>
      <c:layout>
        <c:manualLayout>
          <c:xMode val="edge"/>
          <c:yMode val="edge"/>
          <c:x val="0.3729323308270676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  <c:pt idx="3">
                    <c:v>3.0000000000000001E-3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  <c:pt idx="3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</c:v>
                </c:pt>
                <c:pt idx="2">
                  <c:v>14</c:v>
                </c:pt>
                <c:pt idx="3">
                  <c:v>14.5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DD0-4777-B420-F0C5A13B894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  <c:pt idx="3">
                    <c:v>3.0000000000000001E-3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  <c:pt idx="3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</c:v>
                </c:pt>
                <c:pt idx="2">
                  <c:v>14</c:v>
                </c:pt>
                <c:pt idx="3">
                  <c:v>14.5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1">
                  <c:v>-4.9999999973806553E-3</c:v>
                </c:pt>
                <c:pt idx="2">
                  <c:v>-5.9999999939464033E-4</c:v>
                </c:pt>
                <c:pt idx="3">
                  <c:v>-2.5000000023283064E-3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DD0-4777-B420-F0C5A13B894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  <c:pt idx="3">
                    <c:v>3.0000000000000001E-3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  <c:pt idx="3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</c:v>
                </c:pt>
                <c:pt idx="2">
                  <c:v>14</c:v>
                </c:pt>
                <c:pt idx="3">
                  <c:v>14.5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DD0-4777-B420-F0C5A13B894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  <c:pt idx="3">
                    <c:v>3.0000000000000001E-3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  <c:pt idx="3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</c:v>
                </c:pt>
                <c:pt idx="2">
                  <c:v>14</c:v>
                </c:pt>
                <c:pt idx="3">
                  <c:v>14.5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DD0-4777-B420-F0C5A13B894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  <c:pt idx="3">
                    <c:v>3.0000000000000001E-3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  <c:pt idx="3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</c:v>
                </c:pt>
                <c:pt idx="2">
                  <c:v>14</c:v>
                </c:pt>
                <c:pt idx="3">
                  <c:v>14.5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DD0-4777-B420-F0C5A13B894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  <c:pt idx="3">
                    <c:v>3.0000000000000001E-3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  <c:pt idx="3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</c:v>
                </c:pt>
                <c:pt idx="2">
                  <c:v>14</c:v>
                </c:pt>
                <c:pt idx="3">
                  <c:v>14.5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DD0-4777-B420-F0C5A13B894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  <c:pt idx="3">
                    <c:v>3.0000000000000001E-3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  <c:pt idx="3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</c:v>
                </c:pt>
                <c:pt idx="2">
                  <c:v>14</c:v>
                </c:pt>
                <c:pt idx="3">
                  <c:v>14.5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DD0-4777-B420-F0C5A13B894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</c:v>
                </c:pt>
                <c:pt idx="2">
                  <c:v>14</c:v>
                </c:pt>
                <c:pt idx="3">
                  <c:v>14.5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-2.219887849089807E-3</c:v>
                </c:pt>
                <c:pt idx="1">
                  <c:v>-2.1456448588749854E-3</c:v>
                </c:pt>
                <c:pt idx="2">
                  <c:v>-1.8734205614206398E-3</c:v>
                </c:pt>
                <c:pt idx="3">
                  <c:v>-1.8610467297181695E-3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DD0-4777-B420-F0C5A13B89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4018328"/>
        <c:axId val="1"/>
      </c:scatterChart>
      <c:valAx>
        <c:axId val="6340183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533834586466167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40183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11278195488722"/>
          <c:y val="0.92375366568914952"/>
          <c:w val="0.660150375939849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0</xdr:row>
      <xdr:rowOff>1</xdr:rowOff>
    </xdr:from>
    <xdr:to>
      <xdr:col>17</xdr:col>
      <xdr:colOff>95250</xdr:colOff>
      <xdr:row>18</xdr:row>
      <xdr:rowOff>85726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B920B42-E829-01FC-DB4E-0E38076136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39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4" sqref="E4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40</v>
      </c>
    </row>
    <row r="2" spans="1:7" x14ac:dyDescent="0.2">
      <c r="A2" t="s">
        <v>24</v>
      </c>
      <c r="B2" t="s">
        <v>45</v>
      </c>
      <c r="D2" s="3"/>
    </row>
    <row r="3" spans="1:7" ht="13.5" thickBot="1" x14ac:dyDescent="0.25"/>
    <row r="4" spans="1:7" ht="14.25" thickTop="1" thickBot="1" x14ac:dyDescent="0.25">
      <c r="A4" s="5" t="s">
        <v>0</v>
      </c>
      <c r="C4" s="8">
        <v>54337.385399999999</v>
      </c>
      <c r="D4" s="9">
        <v>0.35339999999999999</v>
      </c>
    </row>
    <row r="6" spans="1:7" x14ac:dyDescent="0.2">
      <c r="A6" s="5" t="s">
        <v>1</v>
      </c>
    </row>
    <row r="7" spans="1:7" x14ac:dyDescent="0.2">
      <c r="A7" t="s">
        <v>2</v>
      </c>
      <c r="C7">
        <v>54337.385399999999</v>
      </c>
    </row>
    <row r="8" spans="1:7" x14ac:dyDescent="0.2">
      <c r="A8" t="s">
        <v>3</v>
      </c>
      <c r="C8">
        <v>0.35339999999999999</v>
      </c>
      <c r="D8" s="31" t="s">
        <v>44</v>
      </c>
    </row>
    <row r="9" spans="1:7" x14ac:dyDescent="0.2">
      <c r="A9" s="11" t="s">
        <v>31</v>
      </c>
      <c r="B9" s="12"/>
      <c r="C9" s="13">
        <v>-9.5</v>
      </c>
      <c r="D9" s="12" t="s">
        <v>32</v>
      </c>
      <c r="E9" s="12"/>
    </row>
    <row r="10" spans="1:7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7" x14ac:dyDescent="0.2">
      <c r="A11" s="12" t="s">
        <v>16</v>
      </c>
      <c r="B11" s="12"/>
      <c r="C11" s="24">
        <f ca="1">INTERCEPT(INDIRECT($G$11):G991,INDIRECT($F$11):F991)</f>
        <v>-2.219887849089807E-3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17</v>
      </c>
      <c r="B12" s="12"/>
      <c r="C12" s="24">
        <f ca="1">SLOPE(INDIRECT($G$11):G991,INDIRECT($F$11):F991)</f>
        <v>2.4747663404940515E-5</v>
      </c>
      <c r="D12" s="3"/>
      <c r="E12" s="12"/>
    </row>
    <row r="13" spans="1:7" x14ac:dyDescent="0.2">
      <c r="A13" s="12" t="s">
        <v>19</v>
      </c>
      <c r="B13" s="12"/>
      <c r="C13" s="3" t="s">
        <v>14</v>
      </c>
      <c r="D13" s="16" t="s">
        <v>37</v>
      </c>
      <c r="E13" s="13">
        <v>1</v>
      </c>
    </row>
    <row r="14" spans="1:7" x14ac:dyDescent="0.2">
      <c r="A14" s="12"/>
      <c r="B14" s="12"/>
      <c r="C14" s="12"/>
      <c r="D14" s="16" t="s">
        <v>33</v>
      </c>
      <c r="E14" s="17">
        <f ca="1">NOW()+15018.5+$C$9/24</f>
        <v>60319.535404745366</v>
      </c>
    </row>
    <row r="15" spans="1:7" x14ac:dyDescent="0.2">
      <c r="A15" s="14" t="s">
        <v>18</v>
      </c>
      <c r="B15" s="12"/>
      <c r="C15" s="15">
        <f ca="1">(C7+C11)+(C8+C12)*INT(MAX(F21:F3532))</f>
        <v>54342.331126579433</v>
      </c>
      <c r="D15" s="16" t="s">
        <v>38</v>
      </c>
      <c r="E15" s="17">
        <f ca="1">ROUND(2*(E14-$C$7)/$C$8,0)/2+E13</f>
        <v>16928.5</v>
      </c>
    </row>
    <row r="16" spans="1:7" x14ac:dyDescent="0.2">
      <c r="A16" s="18" t="s">
        <v>4</v>
      </c>
      <c r="B16" s="12"/>
      <c r="C16" s="19">
        <f ca="1">+C8+C12</f>
        <v>0.35342474766340493</v>
      </c>
      <c r="D16" s="16" t="s">
        <v>39</v>
      </c>
      <c r="E16" s="26">
        <f ca="1">ROUND(2*(E14-$C$15)/$C$16,0)/2+E13</f>
        <v>16913</v>
      </c>
    </row>
    <row r="17" spans="1:17" ht="13.5" thickBot="1" x14ac:dyDescent="0.25">
      <c r="A17" s="16" t="s">
        <v>30</v>
      </c>
      <c r="B17" s="12"/>
      <c r="C17" s="12">
        <f>COUNT(C21:C2190)</f>
        <v>4</v>
      </c>
      <c r="D17" s="16" t="s">
        <v>34</v>
      </c>
      <c r="E17" s="20">
        <f ca="1">+$C$15+$C$16*E16-15018.5-$C$9/24</f>
        <v>45301.699717143936</v>
      </c>
    </row>
    <row r="18" spans="1:17" ht="14.25" thickTop="1" thickBot="1" x14ac:dyDescent="0.25">
      <c r="A18" s="18" t="s">
        <v>5</v>
      </c>
      <c r="B18" s="12"/>
      <c r="C18" s="21">
        <f ca="1">+C15</f>
        <v>54342.331126579433</v>
      </c>
      <c r="D18" s="22">
        <f ca="1">+C16</f>
        <v>0.35342474766340493</v>
      </c>
      <c r="E18" s="23" t="s">
        <v>35</v>
      </c>
    </row>
    <row r="19" spans="1:17" ht="13.5" thickTop="1" x14ac:dyDescent="0.2">
      <c r="A19" s="27" t="s">
        <v>36</v>
      </c>
      <c r="E19" s="28">
        <v>21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43</v>
      </c>
      <c r="I20" s="7" t="s">
        <v>29</v>
      </c>
      <c r="J20" s="7" t="s">
        <v>46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15</v>
      </c>
    </row>
    <row r="21" spans="1:17" x14ac:dyDescent="0.2">
      <c r="A21" t="s">
        <v>12</v>
      </c>
      <c r="C21" s="10">
        <v>54337.385399999999</v>
      </c>
      <c r="D21" s="10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-2.219887849089807E-3</v>
      </c>
      <c r="Q21" s="2">
        <f>+C21-15018.5</f>
        <v>39318.885399999999</v>
      </c>
    </row>
    <row r="22" spans="1:17" x14ac:dyDescent="0.2">
      <c r="A22" s="29" t="s">
        <v>41</v>
      </c>
      <c r="B22" s="30" t="s">
        <v>42</v>
      </c>
      <c r="C22" s="29">
        <v>54338.440600000002</v>
      </c>
      <c r="D22" s="32">
        <v>3.0000000000000001E-3</v>
      </c>
      <c r="E22">
        <f>+(C22-C$7)/C$8</f>
        <v>2.9858517260965325</v>
      </c>
      <c r="F22">
        <f>ROUND(2*E22,0)/2</f>
        <v>3</v>
      </c>
      <c r="G22">
        <f>+C22-(C$7+F22*C$8)</f>
        <v>-4.9999999973806553E-3</v>
      </c>
      <c r="I22">
        <f>+G22</f>
        <v>-4.9999999973806553E-3</v>
      </c>
      <c r="O22">
        <f ca="1">+C$11+C$12*$F22</f>
        <v>-2.1456448588749854E-3</v>
      </c>
      <c r="Q22" s="2">
        <f>+C22-15018.5</f>
        <v>39319.940600000002</v>
      </c>
    </row>
    <row r="23" spans="1:17" x14ac:dyDescent="0.2">
      <c r="A23" s="29" t="s">
        <v>41</v>
      </c>
      <c r="B23" s="30" t="s">
        <v>42</v>
      </c>
      <c r="C23" s="29">
        <v>54342.332399999999</v>
      </c>
      <c r="D23" s="32">
        <v>3.0000000000000001E-3</v>
      </c>
      <c r="E23">
        <f>+(C23-C$7)/C$8</f>
        <v>13.99830220713106</v>
      </c>
      <c r="F23">
        <f>ROUND(2*E23,0)/2</f>
        <v>14</v>
      </c>
      <c r="G23">
        <f>+C23-(C$7+F23*C$8)</f>
        <v>-5.9999999939464033E-4</v>
      </c>
      <c r="I23">
        <f>+G23</f>
        <v>-5.9999999939464033E-4</v>
      </c>
      <c r="O23">
        <f ca="1">+C$11+C$12*$F23</f>
        <v>-1.8734205614206398E-3</v>
      </c>
      <c r="Q23" s="2">
        <f>+C23-15018.5</f>
        <v>39323.832399999999</v>
      </c>
    </row>
    <row r="24" spans="1:17" x14ac:dyDescent="0.2">
      <c r="A24" s="29" t="s">
        <v>41</v>
      </c>
      <c r="B24" s="30" t="s">
        <v>42</v>
      </c>
      <c r="C24" s="29">
        <v>54342.5072</v>
      </c>
      <c r="D24" s="32">
        <v>3.0000000000000001E-3</v>
      </c>
      <c r="E24">
        <f>+(C24-C$7)/C$8</f>
        <v>14.492925863046981</v>
      </c>
      <c r="F24">
        <f>ROUND(2*E24,0)/2</f>
        <v>14.5</v>
      </c>
      <c r="G24">
        <f>+C24-(C$7+F24*C$8)</f>
        <v>-2.5000000023283064E-3</v>
      </c>
      <c r="I24">
        <f>+G24</f>
        <v>-2.5000000023283064E-3</v>
      </c>
      <c r="O24">
        <f ca="1">+C$11+C$12*$F24</f>
        <v>-1.8610467297181695E-3</v>
      </c>
      <c r="Q24" s="2">
        <f>+C24-15018.5</f>
        <v>39324.0072</v>
      </c>
    </row>
    <row r="25" spans="1:17" x14ac:dyDescent="0.2">
      <c r="C25" s="10"/>
      <c r="D25" s="10"/>
      <c r="Q25" s="2"/>
    </row>
    <row r="26" spans="1:17" x14ac:dyDescent="0.2">
      <c r="C26" s="10"/>
      <c r="D26" s="10"/>
      <c r="Q26" s="2"/>
    </row>
    <row r="27" spans="1:17" x14ac:dyDescent="0.2">
      <c r="C27" s="10"/>
      <c r="D27" s="10"/>
      <c r="Q27" s="2"/>
    </row>
    <row r="28" spans="1:17" x14ac:dyDescent="0.2">
      <c r="C28" s="10"/>
      <c r="D28" s="10"/>
      <c r="Q28" s="2"/>
    </row>
    <row r="29" spans="1:17" x14ac:dyDescent="0.2">
      <c r="C29" s="10"/>
      <c r="D29" s="10"/>
      <c r="Q29" s="2"/>
    </row>
    <row r="30" spans="1:17" x14ac:dyDescent="0.2">
      <c r="C30" s="10"/>
      <c r="D30" s="10"/>
      <c r="Q30" s="2"/>
    </row>
    <row r="31" spans="1:17" x14ac:dyDescent="0.2">
      <c r="C31" s="10"/>
      <c r="D31" s="10"/>
      <c r="Q31" s="2"/>
    </row>
    <row r="32" spans="1:17" x14ac:dyDescent="0.2">
      <c r="C32" s="10"/>
      <c r="D32" s="10"/>
      <c r="Q32" s="2"/>
    </row>
    <row r="33" spans="3:4" x14ac:dyDescent="0.2">
      <c r="C33" s="10"/>
      <c r="D33" s="10"/>
    </row>
    <row r="34" spans="3:4" x14ac:dyDescent="0.2">
      <c r="C34" s="10"/>
      <c r="D34" s="10"/>
    </row>
    <row r="35" spans="3:4" x14ac:dyDescent="0.2">
      <c r="C35" s="10"/>
      <c r="D35" s="10"/>
    </row>
    <row r="36" spans="3:4" x14ac:dyDescent="0.2">
      <c r="C36" s="10"/>
      <c r="D36" s="10"/>
    </row>
    <row r="37" spans="3:4" x14ac:dyDescent="0.2">
      <c r="C37" s="10"/>
      <c r="D37" s="10"/>
    </row>
    <row r="38" spans="3:4" x14ac:dyDescent="0.2">
      <c r="C38" s="10"/>
      <c r="D38" s="10"/>
    </row>
    <row r="39" spans="3:4" x14ac:dyDescent="0.2">
      <c r="C39" s="10"/>
      <c r="D39" s="10"/>
    </row>
    <row r="40" spans="3:4" x14ac:dyDescent="0.2">
      <c r="C40" s="10"/>
      <c r="D40" s="10"/>
    </row>
    <row r="41" spans="3:4" x14ac:dyDescent="0.2">
      <c r="C41" s="10"/>
      <c r="D41" s="10"/>
    </row>
    <row r="42" spans="3:4" x14ac:dyDescent="0.2">
      <c r="C42" s="10"/>
      <c r="D42" s="10"/>
    </row>
    <row r="43" spans="3:4" x14ac:dyDescent="0.2">
      <c r="C43" s="10"/>
      <c r="D43" s="10"/>
    </row>
    <row r="44" spans="3:4" x14ac:dyDescent="0.2">
      <c r="C44" s="10"/>
      <c r="D44" s="10"/>
    </row>
    <row r="45" spans="3:4" x14ac:dyDescent="0.2">
      <c r="C45" s="10"/>
      <c r="D45" s="10"/>
    </row>
    <row r="46" spans="3:4" x14ac:dyDescent="0.2">
      <c r="C46" s="10"/>
      <c r="D46" s="10"/>
    </row>
    <row r="47" spans="3:4" x14ac:dyDescent="0.2">
      <c r="C47" s="10"/>
      <c r="D47" s="10"/>
    </row>
    <row r="48" spans="3:4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2024-01-09T23:50:59Z</dcterms:modified>
</cp:coreProperties>
</file>