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3832B5F-A00C-4D7C-84B6-A566F5C50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I27" i="1"/>
  <c r="E25" i="1"/>
  <c r="F25" i="1"/>
  <c r="G25" i="1"/>
  <c r="I25" i="1"/>
  <c r="E26" i="1"/>
  <c r="F26" i="1"/>
  <c r="G26" i="1"/>
  <c r="I26" i="1"/>
  <c r="E28" i="1"/>
  <c r="F28" i="1"/>
  <c r="G28" i="1"/>
  <c r="I28" i="1"/>
  <c r="E29" i="1"/>
  <c r="F29" i="1"/>
  <c r="G29" i="1"/>
  <c r="I29" i="1"/>
  <c r="G11" i="1"/>
  <c r="F11" i="1"/>
  <c r="E21" i="1"/>
  <c r="F21" i="1"/>
  <c r="G21" i="1"/>
  <c r="H21" i="1"/>
  <c r="E22" i="1"/>
  <c r="F22" i="1"/>
  <c r="G22" i="1"/>
  <c r="I22" i="1"/>
  <c r="E23" i="1"/>
  <c r="F23" i="1"/>
  <c r="G23" i="1"/>
  <c r="I23" i="1"/>
  <c r="E24" i="1"/>
  <c r="F24" i="1"/>
  <c r="G24" i="1"/>
  <c r="I24" i="1"/>
  <c r="Q27" i="1"/>
  <c r="Q25" i="1"/>
  <c r="Q26" i="1"/>
  <c r="Q28" i="1"/>
  <c r="Q29" i="1"/>
  <c r="Q24" i="1"/>
  <c r="Q22" i="1"/>
  <c r="Q23" i="1"/>
  <c r="E14" i="1"/>
  <c r="E15" i="1" s="1"/>
  <c r="C17" i="1"/>
  <c r="Q21" i="1"/>
  <c r="C12" i="1"/>
  <c r="C16" i="1" l="1"/>
  <c r="D18" i="1" s="1"/>
  <c r="C11" i="1"/>
  <c r="O22" i="1" l="1"/>
  <c r="O25" i="1"/>
  <c r="O24" i="1"/>
  <c r="O27" i="1"/>
  <c r="O21" i="1"/>
  <c r="O28" i="1"/>
  <c r="O23" i="1"/>
  <c r="O26" i="1"/>
  <c r="C15" i="1"/>
  <c r="O29" i="1"/>
  <c r="C18" i="1" l="1"/>
  <c r="E16" i="1"/>
  <c r="E17" i="1" s="1"/>
</calcChain>
</file>

<file path=xl/sharedStrings.xml><?xml version="1.0" encoding="utf-8"?>
<sst xmlns="http://schemas.openxmlformats.org/spreadsheetml/2006/main" count="67" uniqueCount="52">
  <si>
    <t>0.0017</t>
  </si>
  <si>
    <t>IBVS 6196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</si>
  <si>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</si>
  <si>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</si>
  <si>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</si>
  <si>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</si>
  <si>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</si>
  <si>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</si>
  <si>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</si>
  <si>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</si>
  <si>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</si>
  <si>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</si>
  <si>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</si>
  <si>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</si>
  <si>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</si>
  <si>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</si>
  <si>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</si>
  <si>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</si>
  <si>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</si>
  <si>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</si>
  <si>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</si>
  <si>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</si>
  <si>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</si>
  <si>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</si>
  <si>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</si>
  <si>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</si>
  <si>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</si>
  <si>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</si>
  <si>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</si>
  <si>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</si>
  <si>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</si>
  <si>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</si>
  <si>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</si>
  <si>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</si>
  <si>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</si>
  <si>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</si>
  <si>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</si>
  <si>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</si>
  <si>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</si>
  <si>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</si>
  <si>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</si>
  <si>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</si>
  <si>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</si>
  <si>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</si>
  <si>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V0484 And / GSC 2265-0488</t>
  </si>
  <si>
    <t>EW</t>
  </si>
  <si>
    <t>OEJV 0160</t>
  </si>
  <si>
    <t>I</t>
  </si>
  <si>
    <t>OEJV</t>
  </si>
  <si>
    <t>OEJV 0168</t>
  </si>
  <si>
    <t>OEJV 0179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</si>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</sst>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V0484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2-4A99-B8A1-364CF770E8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1.3700000054086559E-3</c:v>
                </c:pt>
                <c:pt idx="2">
                  <c:v>-6.900000007590279E-4</c:v>
                </c:pt>
                <c:pt idx="3">
                  <c:v>6.8299999984446913E-3</c:v>
                </c:pt>
                <c:pt idx="4">
                  <c:v>3.8800000038463622E-3</c:v>
                </c:pt>
                <c:pt idx="5">
                  <c:v>-2.2000000171829015E-4</c:v>
                </c:pt>
                <c:pt idx="6">
                  <c:v>-4.999999946448952E-4</c:v>
                </c:pt>
                <c:pt idx="7">
                  <c:v>1.1200000080862083E-3</c:v>
                </c:pt>
                <c:pt idx="8">
                  <c:v>4.5700000046053901E-3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2-4A99-B8A1-364CF770E8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2-4A99-B8A1-364CF770E8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32-4A99-B8A1-364CF770E8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32-4A99-B8A1-364CF770E8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32-4A99-B8A1-364CF770E8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1E-3</c:v>
                  </c:pt>
                  <c:pt idx="3">
                    <c:v>1E-3</c:v>
                  </c:pt>
                  <c:pt idx="4">
                    <c:v>4.0000000000000002E-4</c:v>
                  </c:pt>
                  <c:pt idx="5">
                    <c:v>1.6000000000000001E-3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32-4A99-B8A1-364CF770E8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6.5541353037261224E-5</c:v>
                </c:pt>
                <c:pt idx="1">
                  <c:v>1.6676132841466514E-3</c:v>
                </c:pt>
                <c:pt idx="2">
                  <c:v>1.6705988338481192E-3</c:v>
                </c:pt>
                <c:pt idx="3">
                  <c:v>1.9435819217692865E-3</c:v>
                </c:pt>
                <c:pt idx="4">
                  <c:v>2.0871479204572618E-3</c:v>
                </c:pt>
                <c:pt idx="5">
                  <c:v>2.2251322392685792E-3</c:v>
                </c:pt>
                <c:pt idx="6">
                  <c:v>2.2277283694437681E-3</c:v>
                </c:pt>
                <c:pt idx="7">
                  <c:v>2.2362955990218938E-3</c:v>
                </c:pt>
                <c:pt idx="8">
                  <c:v>2.2363605022762733E-3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32-4A99-B8A1-364CF770E8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12342</c:v>
                </c:pt>
                <c:pt idx="2">
                  <c:v>12365</c:v>
                </c:pt>
                <c:pt idx="3">
                  <c:v>14468</c:v>
                </c:pt>
                <c:pt idx="4">
                  <c:v>15574</c:v>
                </c:pt>
                <c:pt idx="5">
                  <c:v>16637</c:v>
                </c:pt>
                <c:pt idx="6">
                  <c:v>16657</c:v>
                </c:pt>
                <c:pt idx="7">
                  <c:v>16723</c:v>
                </c:pt>
                <c:pt idx="8">
                  <c:v>16723.5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32-4A99-B8A1-364CF770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13584"/>
        <c:axId val="1"/>
      </c:scatterChart>
      <c:valAx>
        <c:axId val="64181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81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383458646616540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85725</xdr:rowOff>
    </xdr:from>
    <xdr:to>
      <xdr:col>17</xdr:col>
      <xdr:colOff>342900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AE86FD-A2C3-B162-A3FF-3271C6724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>
      <c r="A1" s="1" t="s">
        <v>44</v>
      </c>
    </row>
    <row r="2" spans="1:7">
      <c r="A2" t="s">
        <v>26</v>
      </c>
      <c r="B2" t="s">
        <v>45</v>
      </c>
      <c r="C2" s="3"/>
      <c r="D2" s="3"/>
    </row>
    <row r="3" spans="1:7" ht="13.5" thickBot="1"/>
    <row r="4" spans="1:7" ht="14.25" thickTop="1" thickBot="1">
      <c r="A4" s="5" t="s">
        <v>3</v>
      </c>
      <c r="C4" s="28" t="s">
        <v>42</v>
      </c>
      <c r="D4" s="29" t="s">
        <v>42</v>
      </c>
    </row>
    <row r="5" spans="1:7" ht="13.5" thickTop="1"/>
    <row r="6" spans="1:7">
      <c r="A6" s="5" t="s">
        <v>4</v>
      </c>
    </row>
    <row r="7" spans="1:7">
      <c r="A7" t="s">
        <v>5</v>
      </c>
      <c r="C7" s="43">
        <v>51492.02</v>
      </c>
      <c r="D7" s="30" t="s">
        <v>43</v>
      </c>
    </row>
    <row r="8" spans="1:7">
      <c r="A8" t="s">
        <v>6</v>
      </c>
      <c r="C8" s="43">
        <v>0.34899999999999998</v>
      </c>
      <c r="D8" s="30" t="s">
        <v>43</v>
      </c>
    </row>
    <row r="9" spans="1:7">
      <c r="A9" s="9" t="s">
        <v>32</v>
      </c>
      <c r="B9" s="10"/>
      <c r="C9" s="11">
        <v>-9.5</v>
      </c>
      <c r="D9" s="10" t="s">
        <v>33</v>
      </c>
      <c r="E9" s="10"/>
    </row>
    <row r="10" spans="1:7" ht="13.5" thickBot="1">
      <c r="A10" s="10"/>
      <c r="B10" s="10"/>
      <c r="C10" s="4" t="s">
        <v>22</v>
      </c>
      <c r="D10" s="4" t="s">
        <v>23</v>
      </c>
      <c r="E10" s="10"/>
    </row>
    <row r="11" spans="1:7">
      <c r="A11" s="10" t="s">
        <v>18</v>
      </c>
      <c r="B11" s="10"/>
      <c r="C11" s="22">
        <f ca="1">INTERCEPT(INDIRECT($G$11):G992,INDIRECT($F$11):F992)</f>
        <v>6.5541353037261224E-5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19</v>
      </c>
      <c r="B12" s="10"/>
      <c r="C12" s="22">
        <f ca="1">SLOPE(INDIRECT($G$11):G992,INDIRECT($F$11):F992)</f>
        <v>1.2980650875947092E-7</v>
      </c>
      <c r="D12" s="3"/>
      <c r="E12" s="10"/>
    </row>
    <row r="13" spans="1:7">
      <c r="A13" s="10" t="s">
        <v>21</v>
      </c>
      <c r="B13" s="10"/>
      <c r="C13" s="3" t="s">
        <v>16</v>
      </c>
      <c r="D13" s="14" t="s">
        <v>39</v>
      </c>
      <c r="E13" s="11">
        <v>1</v>
      </c>
    </row>
    <row r="14" spans="1:7">
      <c r="A14" s="10"/>
      <c r="B14" s="10"/>
      <c r="C14" s="10"/>
      <c r="D14" s="14" t="s">
        <v>34</v>
      </c>
      <c r="E14" s="15">
        <f ca="1">NOW()+15018.5+$C$9/24</f>
        <v>60319.53749618055</v>
      </c>
    </row>
    <row r="15" spans="1:7">
      <c r="A15" s="12" t="s">
        <v>20</v>
      </c>
      <c r="B15" s="10"/>
      <c r="C15" s="13">
        <f ca="1">(C7+C11)+(C8+C12)*INT(MAX(F21:F3533))</f>
        <v>57328.349236295595</v>
      </c>
      <c r="D15" s="14" t="s">
        <v>40</v>
      </c>
      <c r="E15" s="15">
        <f ca="1">ROUND(2*(E14-$C$7)/$C$8,0)/2+E13</f>
        <v>25294.5</v>
      </c>
    </row>
    <row r="16" spans="1:7">
      <c r="A16" s="16" t="s">
        <v>7</v>
      </c>
      <c r="B16" s="10"/>
      <c r="C16" s="17">
        <f ca="1">+C8+C12</f>
        <v>0.34900012980650874</v>
      </c>
      <c r="D16" s="14" t="s">
        <v>41</v>
      </c>
      <c r="E16" s="24">
        <f ca="1">ROUND(2*(E14-$C$15)/$C$16,0)/2+E13</f>
        <v>8571.5</v>
      </c>
    </row>
    <row r="17" spans="1:21" ht="13.5" thickBot="1">
      <c r="A17" s="14" t="s">
        <v>31</v>
      </c>
      <c r="B17" s="10"/>
      <c r="C17" s="10">
        <f>COUNT(C21:C2191)</f>
        <v>9</v>
      </c>
      <c r="D17" s="14" t="s">
        <v>35</v>
      </c>
      <c r="E17" s="18">
        <f ca="1">+$C$15+$C$16*E16-15018.5-$C$9/24</f>
        <v>45301.699682265418</v>
      </c>
    </row>
    <row r="18" spans="1:21" ht="14.25" thickTop="1" thickBot="1">
      <c r="A18" s="16" t="s">
        <v>8</v>
      </c>
      <c r="B18" s="10"/>
      <c r="C18" s="19">
        <f ca="1">+C15</f>
        <v>57328.349236295595</v>
      </c>
      <c r="D18" s="20">
        <f ca="1">+C16</f>
        <v>0.34900012980650874</v>
      </c>
      <c r="E18" s="21" t="s">
        <v>36</v>
      </c>
    </row>
    <row r="19" spans="1:21" ht="13.5" thickTop="1">
      <c r="A19" s="25" t="s">
        <v>37</v>
      </c>
      <c r="E19" s="26">
        <v>21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43</v>
      </c>
      <c r="I20" s="7" t="s">
        <v>48</v>
      </c>
      <c r="J20" s="7" t="s">
        <v>51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17</v>
      </c>
      <c r="U20" s="27" t="s">
        <v>38</v>
      </c>
    </row>
    <row r="21" spans="1:21">
      <c r="A21" t="s">
        <v>43</v>
      </c>
      <c r="C21" s="8">
        <v>51492.02</v>
      </c>
      <c r="D21" s="8" t="s">
        <v>16</v>
      </c>
      <c r="E21">
        <f t="shared" ref="E21:E29" si="0">+(C21-C$7)/C$8</f>
        <v>0</v>
      </c>
      <c r="F21">
        <f t="shared" ref="F21:F29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29" ca="1" si="3">+C$11+C$12*$F21</f>
        <v>6.5541353037261224E-5</v>
      </c>
      <c r="Q21" s="2">
        <f t="shared" ref="Q21:Q29" si="4">+C21-15018.5</f>
        <v>36473.519999999997</v>
      </c>
    </row>
    <row r="22" spans="1:21">
      <c r="A22" s="31" t="s">
        <v>46</v>
      </c>
      <c r="B22" s="32" t="s">
        <v>47</v>
      </c>
      <c r="C22" s="33">
        <v>55799.379370000002</v>
      </c>
      <c r="D22" s="33">
        <v>1E-3</v>
      </c>
      <c r="E22">
        <f t="shared" si="0"/>
        <v>12342.003925501449</v>
      </c>
      <c r="F22">
        <f t="shared" si="1"/>
        <v>12342</v>
      </c>
      <c r="G22">
        <f t="shared" si="2"/>
        <v>1.3700000054086559E-3</v>
      </c>
      <c r="I22">
        <f t="shared" ref="I22:I29" si="5">+G22</f>
        <v>1.3700000054086559E-3</v>
      </c>
      <c r="O22">
        <f t="shared" ca="1" si="3"/>
        <v>1.6676132841466514E-3</v>
      </c>
      <c r="Q22" s="2">
        <f t="shared" si="4"/>
        <v>40780.879370000002</v>
      </c>
    </row>
    <row r="23" spans="1:21">
      <c r="A23" s="31" t="s">
        <v>46</v>
      </c>
      <c r="B23" s="32" t="s">
        <v>47</v>
      </c>
      <c r="C23" s="33">
        <v>55807.404309999998</v>
      </c>
      <c r="D23" s="33">
        <v>1E-3</v>
      </c>
      <c r="E23">
        <f t="shared" si="0"/>
        <v>12364.99802292264</v>
      </c>
      <c r="F23">
        <f t="shared" si="1"/>
        <v>12365</v>
      </c>
      <c r="G23">
        <f t="shared" si="2"/>
        <v>-6.900000007590279E-4</v>
      </c>
      <c r="I23">
        <f t="shared" si="5"/>
        <v>-6.900000007590279E-4</v>
      </c>
      <c r="O23">
        <f t="shared" ca="1" si="3"/>
        <v>1.6705988338481192E-3</v>
      </c>
      <c r="Q23" s="2">
        <f t="shared" si="4"/>
        <v>40788.904309999998</v>
      </c>
    </row>
    <row r="24" spans="1:21">
      <c r="A24" s="34" t="s">
        <v>49</v>
      </c>
      <c r="B24" s="35" t="s">
        <v>47</v>
      </c>
      <c r="C24" s="36">
        <v>56541.358829999997</v>
      </c>
      <c r="D24" s="34">
        <v>1E-3</v>
      </c>
      <c r="E24">
        <f t="shared" si="0"/>
        <v>14468.019570200575</v>
      </c>
      <c r="F24">
        <f t="shared" si="1"/>
        <v>14468</v>
      </c>
      <c r="G24">
        <f t="shared" si="2"/>
        <v>6.8299999984446913E-3</v>
      </c>
      <c r="I24">
        <f t="shared" si="5"/>
        <v>6.8299999984446913E-3</v>
      </c>
      <c r="O24">
        <f t="shared" ca="1" si="3"/>
        <v>1.9435819217692865E-3</v>
      </c>
      <c r="Q24" s="2">
        <f t="shared" si="4"/>
        <v>41522.858829999997</v>
      </c>
    </row>
    <row r="25" spans="1:21">
      <c r="A25" s="40" t="s">
        <v>50</v>
      </c>
      <c r="B25" s="41" t="s">
        <v>47</v>
      </c>
      <c r="C25" s="42">
        <v>56927.349880000002</v>
      </c>
      <c r="D25" s="42">
        <v>4.0000000000000002E-4</v>
      </c>
      <c r="E25">
        <f t="shared" si="0"/>
        <v>15574.011117478525</v>
      </c>
      <c r="F25">
        <f t="shared" si="1"/>
        <v>15574</v>
      </c>
      <c r="G25">
        <f t="shared" si="2"/>
        <v>3.8800000038463622E-3</v>
      </c>
      <c r="I25">
        <f t="shared" si="5"/>
        <v>3.8800000038463622E-3</v>
      </c>
      <c r="O25">
        <f t="shared" ca="1" si="3"/>
        <v>2.0871479204572618E-3</v>
      </c>
      <c r="Q25" s="2">
        <f t="shared" si="4"/>
        <v>41908.849880000002</v>
      </c>
    </row>
    <row r="26" spans="1:21">
      <c r="A26" s="40" t="s">
        <v>50</v>
      </c>
      <c r="B26" s="41" t="s">
        <v>47</v>
      </c>
      <c r="C26" s="42">
        <v>57298.332779999997</v>
      </c>
      <c r="D26" s="42">
        <v>1.6000000000000001E-3</v>
      </c>
      <c r="E26">
        <f t="shared" si="0"/>
        <v>16636.999369627509</v>
      </c>
      <c r="F26">
        <f t="shared" si="1"/>
        <v>16637</v>
      </c>
      <c r="G26">
        <f t="shared" si="2"/>
        <v>-2.2000000171829015E-4</v>
      </c>
      <c r="I26">
        <f t="shared" si="5"/>
        <v>-2.2000000171829015E-4</v>
      </c>
      <c r="O26">
        <f t="shared" ca="1" si="3"/>
        <v>2.2251322392685792E-3</v>
      </c>
      <c r="Q26" s="2">
        <f t="shared" si="4"/>
        <v>42279.832779999997</v>
      </c>
    </row>
    <row r="27" spans="1:21">
      <c r="A27" s="37" t="s">
        <v>1</v>
      </c>
      <c r="B27" s="38" t="s">
        <v>47</v>
      </c>
      <c r="C27" s="39">
        <v>57305.3125</v>
      </c>
      <c r="D27" s="39" t="s">
        <v>0</v>
      </c>
      <c r="E27">
        <f t="shared" si="0"/>
        <v>16656.998567335253</v>
      </c>
      <c r="F27">
        <f t="shared" si="1"/>
        <v>16657</v>
      </c>
      <c r="G27">
        <f t="shared" si="2"/>
        <v>-4.999999946448952E-4</v>
      </c>
      <c r="I27">
        <f t="shared" si="5"/>
        <v>-4.999999946448952E-4</v>
      </c>
      <c r="O27">
        <f t="shared" ca="1" si="3"/>
        <v>2.2277283694437681E-3</v>
      </c>
      <c r="Q27" s="2">
        <f t="shared" si="4"/>
        <v>42286.8125</v>
      </c>
    </row>
    <row r="28" spans="1:21">
      <c r="A28" s="40" t="s">
        <v>50</v>
      </c>
      <c r="B28" s="41" t="s">
        <v>47</v>
      </c>
      <c r="C28" s="42">
        <v>57328.348120000002</v>
      </c>
      <c r="D28" s="42">
        <v>4.0000000000000002E-4</v>
      </c>
      <c r="E28">
        <f t="shared" si="0"/>
        <v>16723.00320916907</v>
      </c>
      <c r="F28">
        <f t="shared" si="1"/>
        <v>16723</v>
      </c>
      <c r="G28">
        <f t="shared" si="2"/>
        <v>1.1200000080862083E-3</v>
      </c>
      <c r="I28">
        <f t="shared" si="5"/>
        <v>1.1200000080862083E-3</v>
      </c>
      <c r="O28">
        <f t="shared" ca="1" si="3"/>
        <v>2.2362955990218938E-3</v>
      </c>
      <c r="Q28" s="2">
        <f t="shared" si="4"/>
        <v>42309.848120000002</v>
      </c>
    </row>
    <row r="29" spans="1:21">
      <c r="A29" s="40" t="s">
        <v>50</v>
      </c>
      <c r="B29" s="41" t="s">
        <v>2</v>
      </c>
      <c r="C29" s="42">
        <v>57328.52607</v>
      </c>
      <c r="D29" s="42">
        <v>8.0000000000000004E-4</v>
      </c>
      <c r="E29">
        <f t="shared" si="0"/>
        <v>16723.513094555885</v>
      </c>
      <c r="F29">
        <f t="shared" si="1"/>
        <v>16723.5</v>
      </c>
      <c r="G29">
        <f t="shared" si="2"/>
        <v>4.5700000046053901E-3</v>
      </c>
      <c r="I29">
        <f t="shared" si="5"/>
        <v>4.5700000046053901E-3</v>
      </c>
      <c r="O29">
        <f t="shared" ca="1" si="3"/>
        <v>2.2363605022762733E-3</v>
      </c>
      <c r="Q29" s="2">
        <f t="shared" si="4"/>
        <v>42310.02607</v>
      </c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355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2024-01-09T23:53:59Z</dcterms:modified>
</cp:coreProperties>
</file>