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7D44E214-17BF-4C84-B620-FC86A48936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 s="1"/>
  <c r="G24" i="1" s="1"/>
  <c r="K24" i="1" s="1"/>
  <c r="Q24" i="1"/>
  <c r="Q23" i="1"/>
  <c r="Q22" i="1"/>
  <c r="E23" i="1"/>
  <c r="F23" i="1" s="1"/>
  <c r="G23" i="1" s="1"/>
  <c r="K23" i="1" s="1"/>
  <c r="D9" i="1"/>
  <c r="E9" i="1"/>
  <c r="F16" i="1"/>
  <c r="F17" i="1" s="1"/>
  <c r="C17" i="1"/>
  <c r="Q21" i="1"/>
  <c r="E21" i="1"/>
  <c r="F21" i="1" s="1"/>
  <c r="G21" i="1" s="1"/>
  <c r="I21" i="1" s="1"/>
  <c r="E22" i="1"/>
  <c r="F22" i="1" s="1"/>
  <c r="G22" i="1" s="1"/>
  <c r="K22" i="1" s="1"/>
  <c r="C12" i="1"/>
  <c r="C11" i="1"/>
  <c r="C16" i="1" l="1"/>
  <c r="D18" i="1" s="1"/>
  <c r="O24" i="1"/>
  <c r="C15" i="1"/>
  <c r="F18" i="1" s="1"/>
  <c r="O21" i="1"/>
  <c r="O22" i="1"/>
  <c r="O23" i="1"/>
  <c r="F19" i="1" l="1"/>
  <c r="C18" i="1"/>
</calcChain>
</file>

<file path=xl/sharedStrings.xml><?xml version="1.0" encoding="utf-8"?>
<sst xmlns="http://schemas.openxmlformats.org/spreadsheetml/2006/main" count="56" uniqueCount="50">
  <si>
    <t>IBVS 6244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</si>
  <si>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</si>
  <si>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</si>
  <si>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</si>
  <si>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</si>
  <si>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</si>
  <si>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</si>
  <si>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</si>
  <si>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</si>
  <si>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</si>
  <si>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</si>
  <si>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</si>
  <si>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</si>
  <si>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</si>
  <si>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</si>
  <si>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</si>
  <si>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</si>
  <si>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</si>
  <si>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</si>
  <si>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</si>
  <si>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</si>
  <si>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</si>
  <si>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</si>
  <si>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</si>
  <si>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</si>
  <si>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</si>
  <si>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</si>
  <si>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</si>
  <si>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</si>
  <si>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</si>
  <si>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</si>
  <si>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</si>
  <si>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</si>
  <si>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</si>
  <si>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</si>
  <si>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</si>
  <si>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</si>
  <si>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</si>
  <si>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</si>
  <si>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</si>
  <si>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</si>
  <si>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</si>
  <si>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</si>
  <si>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V0525 And</t>
  </si>
  <si>
    <t>G2299-1028</t>
  </si>
  <si>
    <t>EA/RS</t>
  </si>
  <si>
    <t>V0525 And / GSC 2299-1028</t>
  </si>
  <si>
    <t>GCVS</t>
  </si>
  <si>
    <t>IBVS 6152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</si>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</sst>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6" fillId="0" borderId="0"/>
    <xf numFmtId="0" fontId="16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5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5" fillId="24" borderId="5" xfId="0" applyFont="1" applyFill="1" applyBorder="1" applyAlignment="1">
      <alignment vertical="center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6" fillId="24" borderId="5" xfId="0" applyFont="1" applyFill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25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8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center"/>
    </xf>
    <xf numFmtId="0" fontId="18" fillId="0" borderId="0" xfId="41" applyFont="1"/>
    <xf numFmtId="0" fontId="18" fillId="0" borderId="0" xfId="41" applyFont="1" applyAlignment="1">
      <alignment horizontal="center" wrapText="1"/>
    </xf>
    <xf numFmtId="0" fontId="18" fillId="0" borderId="0" xfId="41" applyFont="1" applyAlignment="1">
      <alignment horizontal="left" wrapText="1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0" fontId="34" fillId="0" borderId="0" xfId="0" applyFont="1" applyAlignment="1">
      <alignment horizontal="left" vertical="center" wrapText="1"/>
    </xf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V525 And - O-C Diagr.</a:t>
            </a:r>
          </a:p>
        </c:rich>
      </c:tx>
      <c:layout>
        <c:manualLayout>
          <c:xMode val="edge"/>
          <c:yMode val="edge"/>
          <c:x val="0.3729323308270676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300751879699248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1.09E-2</c:v>
                  </c:pt>
                  <c:pt idx="2">
                    <c:v>1.5E-3</c:v>
                  </c:pt>
                  <c:pt idx="3">
                    <c:v>8.9999999999999998E-4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1.09E-2</c:v>
                  </c:pt>
                  <c:pt idx="2">
                    <c:v>1.5E-3</c:v>
                  </c:pt>
                  <c:pt idx="3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3809.5</c:v>
                </c:pt>
                <c:pt idx="2">
                  <c:v>4575</c:v>
                </c:pt>
                <c:pt idx="3">
                  <c:v>5604.5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1A6-41CE-B9FE-F13143F143A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1.09E-2</c:v>
                  </c:pt>
                  <c:pt idx="2">
                    <c:v>1.5E-3</c:v>
                  </c:pt>
                  <c:pt idx="3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1.09E-2</c:v>
                  </c:pt>
                  <c:pt idx="2">
                    <c:v>1.5E-3</c:v>
                  </c:pt>
                  <c:pt idx="3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3809.5</c:v>
                </c:pt>
                <c:pt idx="2">
                  <c:v>4575</c:v>
                </c:pt>
                <c:pt idx="3">
                  <c:v>5604.5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1A6-41CE-B9FE-F13143F143A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1.09E-2</c:v>
                  </c:pt>
                  <c:pt idx="2">
                    <c:v>1.5E-3</c:v>
                  </c:pt>
                  <c:pt idx="3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1.09E-2</c:v>
                  </c:pt>
                  <c:pt idx="2">
                    <c:v>1.5E-3</c:v>
                  </c:pt>
                  <c:pt idx="3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3809.5</c:v>
                </c:pt>
                <c:pt idx="2">
                  <c:v>4575</c:v>
                </c:pt>
                <c:pt idx="3">
                  <c:v>5604.5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1A6-41CE-B9FE-F13143F143A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1.09E-2</c:v>
                  </c:pt>
                  <c:pt idx="2">
                    <c:v>1.5E-3</c:v>
                  </c:pt>
                  <c:pt idx="3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1.09E-2</c:v>
                  </c:pt>
                  <c:pt idx="2">
                    <c:v>1.5E-3</c:v>
                  </c:pt>
                  <c:pt idx="3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3809.5</c:v>
                </c:pt>
                <c:pt idx="2">
                  <c:v>4575</c:v>
                </c:pt>
                <c:pt idx="3">
                  <c:v>5604.5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7.8399999998509884E-2</c:v>
                </c:pt>
                <c:pt idx="2">
                  <c:v>8.9599999999336433E-2</c:v>
                </c:pt>
                <c:pt idx="3">
                  <c:v>0.11420000000362052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1A6-41CE-B9FE-F13143F143A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1.09E-2</c:v>
                  </c:pt>
                  <c:pt idx="2">
                    <c:v>1.5E-3</c:v>
                  </c:pt>
                  <c:pt idx="3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1.09E-2</c:v>
                  </c:pt>
                  <c:pt idx="2">
                    <c:v>1.5E-3</c:v>
                  </c:pt>
                  <c:pt idx="3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3809.5</c:v>
                </c:pt>
                <c:pt idx="2">
                  <c:v>4575</c:v>
                </c:pt>
                <c:pt idx="3">
                  <c:v>5604.5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1A6-41CE-B9FE-F13143F143A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1.09E-2</c:v>
                  </c:pt>
                  <c:pt idx="2">
                    <c:v>1.5E-3</c:v>
                  </c:pt>
                  <c:pt idx="3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1.09E-2</c:v>
                  </c:pt>
                  <c:pt idx="2">
                    <c:v>1.5E-3</c:v>
                  </c:pt>
                  <c:pt idx="3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3809.5</c:v>
                </c:pt>
                <c:pt idx="2">
                  <c:v>4575</c:v>
                </c:pt>
                <c:pt idx="3">
                  <c:v>5604.5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1A6-41CE-B9FE-F13143F143A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1.09E-2</c:v>
                  </c:pt>
                  <c:pt idx="2">
                    <c:v>1.5E-3</c:v>
                  </c:pt>
                  <c:pt idx="3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1.09E-2</c:v>
                  </c:pt>
                  <c:pt idx="2">
                    <c:v>1.5E-3</c:v>
                  </c:pt>
                  <c:pt idx="3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3809.5</c:v>
                </c:pt>
                <c:pt idx="2">
                  <c:v>4575</c:v>
                </c:pt>
                <c:pt idx="3">
                  <c:v>5604.5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1A6-41CE-B9FE-F13143F143A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3809.5</c:v>
                </c:pt>
                <c:pt idx="2">
                  <c:v>4575</c:v>
                </c:pt>
                <c:pt idx="3">
                  <c:v>5604.5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2.5694450473401353E-6</c:v>
                </c:pt>
                <c:pt idx="1">
                  <c:v>7.6848787673795396E-2</c:v>
                </c:pt>
                <c:pt idx="2">
                  <c:v>9.2290651449646988E-2</c:v>
                </c:pt>
                <c:pt idx="3">
                  <c:v>0.11305799143297712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1A6-41CE-B9FE-F13143F143A4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3809.5</c:v>
                </c:pt>
                <c:pt idx="2">
                  <c:v>4575</c:v>
                </c:pt>
                <c:pt idx="3">
                  <c:v>5604.5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1A6-41CE-B9FE-F13143F143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8362952"/>
        <c:axId val="1"/>
      </c:scatterChart>
      <c:valAx>
        <c:axId val="6983629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83629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36D957E6-449E-9286-D1E1-CAF7EDCF88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 x14ac:dyDescent="0.3">
      <c r="A1" s="1" t="s">
        <v>46</v>
      </c>
      <c r="F1" s="31" t="s">
        <v>43</v>
      </c>
      <c r="G1" s="32">
        <v>2013</v>
      </c>
      <c r="H1" s="40"/>
      <c r="I1" s="41" t="s">
        <v>44</v>
      </c>
      <c r="J1" s="34" t="s">
        <v>43</v>
      </c>
      <c r="K1" s="35">
        <v>1.1648079199999999</v>
      </c>
      <c r="L1" s="36">
        <v>34.181040400000001</v>
      </c>
      <c r="M1" s="37">
        <v>51480.56</v>
      </c>
      <c r="N1" s="37">
        <v>1.429</v>
      </c>
      <c r="O1" s="33" t="s">
        <v>45</v>
      </c>
    </row>
    <row r="2" spans="1:15" x14ac:dyDescent="0.2">
      <c r="A2" t="s">
        <v>25</v>
      </c>
      <c r="B2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2</v>
      </c>
      <c r="C4" s="27">
        <v>51480.56</v>
      </c>
      <c r="D4" s="28">
        <v>1.429</v>
      </c>
    </row>
    <row r="5" spans="1:15" ht="13.5" thickTop="1" x14ac:dyDescent="0.2">
      <c r="A5" s="9" t="s">
        <v>30</v>
      </c>
      <c r="B5" s="10"/>
      <c r="C5" s="11">
        <v>-9.5</v>
      </c>
      <c r="D5" s="10" t="s">
        <v>31</v>
      </c>
      <c r="E5" s="10"/>
    </row>
    <row r="6" spans="1:15" x14ac:dyDescent="0.2">
      <c r="A6" s="5" t="s">
        <v>3</v>
      </c>
    </row>
    <row r="7" spans="1:15" x14ac:dyDescent="0.2">
      <c r="A7" t="s">
        <v>4</v>
      </c>
      <c r="C7" s="50">
        <v>51480.56</v>
      </c>
      <c r="D7" s="29" t="s">
        <v>47</v>
      </c>
    </row>
    <row r="8" spans="1:15" x14ac:dyDescent="0.2">
      <c r="A8" t="s">
        <v>5</v>
      </c>
      <c r="C8" s="50">
        <v>1.429</v>
      </c>
      <c r="D8" s="29" t="s">
        <v>47</v>
      </c>
    </row>
    <row r="9" spans="1:15" x14ac:dyDescent="0.2">
      <c r="A9" s="24" t="s">
        <v>34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5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15" x14ac:dyDescent="0.2">
      <c r="A11" s="10" t="s">
        <v>17</v>
      </c>
      <c r="B11" s="10"/>
      <c r="C11" s="21">
        <f ca="1">INTERCEPT(INDIRECT($E$9):G992,INDIRECT($D$9):F992)</f>
        <v>2.5694450473401353E-6</v>
      </c>
      <c r="D11" s="3"/>
      <c r="E11" s="10"/>
    </row>
    <row r="12" spans="1:15" x14ac:dyDescent="0.2">
      <c r="A12" s="10" t="s">
        <v>18</v>
      </c>
      <c r="B12" s="10"/>
      <c r="C12" s="21">
        <f ca="1">SLOPE(INDIRECT($E$9):G992,INDIRECT($D$9):F992)</f>
        <v>2.0172258361661125E-5</v>
      </c>
      <c r="D12" s="3"/>
      <c r="E12" s="10"/>
    </row>
    <row r="13" spans="1:15" x14ac:dyDescent="0.2">
      <c r="A13" s="10" t="s">
        <v>20</v>
      </c>
      <c r="B13" s="10"/>
      <c r="C13" s="3" t="s">
        <v>15</v>
      </c>
    </row>
    <row r="14" spans="1:15" x14ac:dyDescent="0.2">
      <c r="A14" s="10"/>
      <c r="B14" s="10"/>
      <c r="C14" s="10"/>
    </row>
    <row r="15" spans="1:15" x14ac:dyDescent="0.2">
      <c r="A15" s="12" t="s">
        <v>19</v>
      </c>
      <c r="B15" s="10"/>
      <c r="C15" s="13">
        <f ca="1">(C7+C11)+(C8+C12)*INT(MAX(F21:F3533))</f>
        <v>59488.789047905302</v>
      </c>
      <c r="E15" s="14" t="s">
        <v>36</v>
      </c>
      <c r="F15" s="38">
        <v>1</v>
      </c>
    </row>
    <row r="16" spans="1:15" x14ac:dyDescent="0.2">
      <c r="A16" s="16" t="s">
        <v>6</v>
      </c>
      <c r="B16" s="10"/>
      <c r="C16" s="17">
        <f ca="1">+C8+C12</f>
        <v>1.4290201722583618</v>
      </c>
      <c r="E16" s="14" t="s">
        <v>32</v>
      </c>
      <c r="F16" s="39">
        <f ca="1">NOW()+15018.5+$C$5/24</f>
        <v>60319.545269444439</v>
      </c>
    </row>
    <row r="17" spans="1:18" ht="13.5" thickBot="1" x14ac:dyDescent="0.25">
      <c r="A17" s="14" t="s">
        <v>29</v>
      </c>
      <c r="B17" s="10"/>
      <c r="C17" s="10">
        <f>COUNT(C21:C2191)</f>
        <v>4</v>
      </c>
      <c r="E17" s="14" t="s">
        <v>37</v>
      </c>
      <c r="F17" s="15">
        <f ca="1">ROUND(2*(F16-$C$7)/$C$8,0)/2+F15</f>
        <v>6186.5</v>
      </c>
    </row>
    <row r="18" spans="1:18" ht="14.25" thickTop="1" thickBot="1" x14ac:dyDescent="0.25">
      <c r="A18" s="16" t="s">
        <v>7</v>
      </c>
      <c r="B18" s="10"/>
      <c r="C18" s="19">
        <f ca="1">+C15</f>
        <v>59488.789047905302</v>
      </c>
      <c r="D18" s="20">
        <f ca="1">+C16</f>
        <v>1.4290201722583618</v>
      </c>
      <c r="E18" s="14" t="s">
        <v>38</v>
      </c>
      <c r="F18" s="23">
        <f ca="1">ROUND(2*(F16-$C$15)/$C$16,0)/2+F15</f>
        <v>582.5</v>
      </c>
    </row>
    <row r="19" spans="1:18" ht="13.5" thickTop="1" x14ac:dyDescent="0.2">
      <c r="E19" s="14" t="s">
        <v>33</v>
      </c>
      <c r="F19" s="18">
        <f ca="1">+$C$15+$C$16*F18-15018.5-$C$5/24</f>
        <v>45303.08913157913</v>
      </c>
    </row>
    <row r="20" spans="1:18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39</v>
      </c>
      <c r="I20" s="7" t="s">
        <v>40</v>
      </c>
      <c r="J20" s="7" t="s">
        <v>41</v>
      </c>
      <c r="K20" s="7" t="s">
        <v>42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R20" s="26" t="s">
        <v>35</v>
      </c>
    </row>
    <row r="21" spans="1:18" x14ac:dyDescent="0.2">
      <c r="A21" t="s">
        <v>47</v>
      </c>
      <c r="C21" s="8">
        <v>51480.56</v>
      </c>
      <c r="D21" s="8" t="s">
        <v>15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2.5694450473401353E-6</v>
      </c>
      <c r="Q21" s="2">
        <f>+C21-15018.5</f>
        <v>36462.06</v>
      </c>
    </row>
    <row r="22" spans="1:18" x14ac:dyDescent="0.2">
      <c r="A22" s="42" t="s">
        <v>48</v>
      </c>
      <c r="B22" s="43"/>
      <c r="C22" s="42">
        <v>56924.4139</v>
      </c>
      <c r="D22" s="42">
        <v>1.09E-2</v>
      </c>
      <c r="E22">
        <f>+(C22-C$7)/C$8</f>
        <v>3809.5548635409391</v>
      </c>
      <c r="F22">
        <f>ROUND(2*E22,0)/2</f>
        <v>3809.5</v>
      </c>
      <c r="G22">
        <f>+C22-(C$7+F22*C$8)</f>
        <v>7.8399999998509884E-2</v>
      </c>
      <c r="K22">
        <f>+G22</f>
        <v>7.8399999998509884E-2</v>
      </c>
      <c r="O22">
        <f ca="1">+C$11+C$12*$F22</f>
        <v>7.6848787673795396E-2</v>
      </c>
      <c r="Q22" s="2">
        <f>+C22-15018.5</f>
        <v>41905.9139</v>
      </c>
    </row>
    <row r="23" spans="1:18" x14ac:dyDescent="0.2">
      <c r="A23" s="44" t="s">
        <v>0</v>
      </c>
      <c r="B23" s="45" t="s">
        <v>1</v>
      </c>
      <c r="C23" s="46">
        <v>58018.3246</v>
      </c>
      <c r="D23" s="46">
        <v>1.5E-3</v>
      </c>
      <c r="E23">
        <f>+(C23-C$7)/C$8</f>
        <v>4575.0627011896449</v>
      </c>
      <c r="F23">
        <f>ROUND(2*E23,0)/2</f>
        <v>4575</v>
      </c>
      <c r="G23">
        <f>+C23-(C$7+F23*C$8)</f>
        <v>8.9599999999336433E-2</v>
      </c>
      <c r="K23">
        <f>+G23</f>
        <v>8.9599999999336433E-2</v>
      </c>
      <c r="O23">
        <f ca="1">+C$11+C$12*$F23</f>
        <v>9.2290651449646988E-2</v>
      </c>
      <c r="Q23" s="2">
        <f>+C23-15018.5</f>
        <v>42999.8246</v>
      </c>
    </row>
    <row r="24" spans="1:18" x14ac:dyDescent="0.2">
      <c r="A24" s="47" t="s">
        <v>49</v>
      </c>
      <c r="B24" s="48" t="s">
        <v>1</v>
      </c>
      <c r="C24" s="49">
        <v>59489.504699999998</v>
      </c>
      <c r="D24" s="49">
        <v>8.9999999999999998E-4</v>
      </c>
      <c r="E24">
        <f>+(C24-C$7)/C$8</f>
        <v>5604.5799160251927</v>
      </c>
      <c r="F24">
        <f>ROUND(2*E24,0)/2</f>
        <v>5604.5</v>
      </c>
      <c r="G24">
        <f>+C24-(C$7+F24*C$8)</f>
        <v>0.11420000000362052</v>
      </c>
      <c r="K24">
        <f>+G24</f>
        <v>0.11420000000362052</v>
      </c>
      <c r="O24">
        <f ca="1">+C$11+C$12*$F24</f>
        <v>0.11305799143297712</v>
      </c>
      <c r="Q24" s="2">
        <f>+C24-15018.5</f>
        <v>44471.004699999998</v>
      </c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hyperlinks>
    <hyperlink ref="H64870" r:id="rId1" display="http://vsolj.cetus-net.org/bulletin.html" xr:uid="{00000000-0004-0000-0000-000000000000}"/>
    <hyperlink ref="H64863" r:id="rId2" display="https://www.aavso.org/ejaavso" xr:uid="{00000000-0004-0000-0000-000001000000}"/>
    <hyperlink ref="AP1721" r:id="rId3" display="http://cdsbib.u-strasbg.fr/cgi-bin/cdsbib?1990RMxAA..21..381G" xr:uid="{00000000-0004-0000-0000-000002000000}"/>
    <hyperlink ref="AP1718" r:id="rId4" display="http://cdsbib.u-strasbg.fr/cgi-bin/cdsbib?1990RMxAA..21..381G" xr:uid="{00000000-0004-0000-0000-000003000000}"/>
    <hyperlink ref="AP1720" r:id="rId5" display="http://cdsbib.u-strasbg.fr/cgi-bin/cdsbib?1990RMxAA..21..381G" xr:uid="{00000000-0004-0000-0000-000004000000}"/>
    <hyperlink ref="AP1696" r:id="rId6" display="http://cdsbib.u-strasbg.fr/cgi-bin/cdsbib?1990RMxAA..21..381G" xr:uid="{00000000-0004-0000-0000-000005000000}"/>
    <hyperlink ref="I64870" r:id="rId7" display="http://vsolj.cetus-net.org/bulletin.html" xr:uid="{00000000-0004-0000-0000-000006000000}"/>
    <hyperlink ref="AQ1857" r:id="rId8" display="http://cdsbib.u-strasbg.fr/cgi-bin/cdsbib?1990RMxAA..21..381G" xr:uid="{00000000-0004-0000-0000-000007000000}"/>
    <hyperlink ref="AQ3501" r:id="rId9" display="http://cdsbib.u-strasbg.fr/cgi-bin/cdsbib?1990RMxAA..21..381G" xr:uid="{00000000-0004-0000-0000-000008000000}"/>
    <hyperlink ref="AQ1858" r:id="rId10" display="http://cdsbib.u-strasbg.fr/cgi-bin/cdsbib?1990RMxAA..21..381G" xr:uid="{00000000-0004-0000-0000-000009000000}"/>
    <hyperlink ref="H64867" r:id="rId11" display="https://www.aavso.org/ejaavso" xr:uid="{00000000-0004-0000-0000-00000A000000}"/>
    <hyperlink ref="H2708" r:id="rId12" display="http://vsolj.cetus-net.org/bulletin.html" xr:uid="{00000000-0004-0000-0000-00000B000000}"/>
    <hyperlink ref="AP5946" r:id="rId13" display="http://cdsbib.u-strasbg.fr/cgi-bin/cdsbib?1990RMxAA..21..381G" xr:uid="{00000000-0004-0000-0000-00000C000000}"/>
    <hyperlink ref="AP5949" r:id="rId14" display="http://cdsbib.u-strasbg.fr/cgi-bin/cdsbib?1990RMxAA..21..381G" xr:uid="{00000000-0004-0000-0000-00000D000000}"/>
    <hyperlink ref="AP5947" r:id="rId15" display="http://cdsbib.u-strasbg.fr/cgi-bin/cdsbib?1990RMxAA..21..381G" xr:uid="{00000000-0004-0000-0000-00000E000000}"/>
    <hyperlink ref="AP5925" r:id="rId16" display="http://cdsbib.u-strasbg.fr/cgi-bin/cdsbib?1990RMxAA..21..381G" xr:uid="{00000000-0004-0000-0000-00000F000000}"/>
    <hyperlink ref="I2708" r:id="rId17" display="http://vsolj.cetus-net.org/bulletin.html" xr:uid="{00000000-0004-0000-0000-000010000000}"/>
    <hyperlink ref="AQ6059" r:id="rId18" display="http://cdsbib.u-strasbg.fr/cgi-bin/cdsbib?1990RMxAA..21..381G" xr:uid="{00000000-0004-0000-0000-000011000000}"/>
    <hyperlink ref="AQ611" r:id="rId19" display="http://cdsbib.u-strasbg.fr/cgi-bin/cdsbib?1990RMxAA..21..381G" xr:uid="{00000000-0004-0000-0000-000012000000}"/>
    <hyperlink ref="AQ6060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2024-01-10T00:05:11Z</dcterms:modified>
</cp:coreProperties>
</file>