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213140D-BC74-4C60-B257-82937B91A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Q24" i="1"/>
  <c r="E22" i="1"/>
  <c r="F22" i="1"/>
  <c r="G22" i="1"/>
  <c r="K22" i="1"/>
  <c r="E23" i="1"/>
  <c r="F23" i="1"/>
  <c r="G23" i="1"/>
  <c r="K23" i="1"/>
  <c r="D9" i="1"/>
  <c r="C9" i="1"/>
  <c r="Q22" i="1"/>
  <c r="Q23" i="1"/>
  <c r="C8" i="1"/>
  <c r="E21" i="1"/>
  <c r="F21" i="1"/>
  <c r="G21" i="1"/>
  <c r="I21" i="1"/>
  <c r="D8" i="1"/>
  <c r="F16" i="1"/>
  <c r="F17" i="1" s="1"/>
  <c r="C17" i="1"/>
  <c r="Q21" i="1"/>
  <c r="E24" i="1"/>
  <c r="F24" i="1"/>
  <c r="G24" i="1"/>
  <c r="K24" i="1"/>
  <c r="C12" i="1"/>
  <c r="C11" i="1"/>
  <c r="O21" i="1" l="1"/>
  <c r="O25" i="1"/>
  <c r="O22" i="1"/>
  <c r="C15" i="1"/>
  <c r="F18" i="1" s="1"/>
  <c r="O23" i="1"/>
  <c r="O24" i="1"/>
  <c r="C16" i="1"/>
  <c r="D18" i="1" s="1"/>
  <c r="C18" i="1" l="1"/>
  <c r="F19" i="1"/>
</calcChain>
</file>

<file path=xl/sharedStrings.xml><?xml version="1.0" encoding="utf-8"?>
<sst xmlns="http://schemas.openxmlformats.org/spreadsheetml/2006/main" count="61" uniqueCount="52">
  <si>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</si>
  <si>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</si>
  <si>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</si>
  <si>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</si>
  <si>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</si>
  <si>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</si>
  <si>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</si>
  <si>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</si>
  <si>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</si>
  <si>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</si>
  <si>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</si>
  <si>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</si>
  <si>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</si>
  <si>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</si>
  <si>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</si>
  <si>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</si>
  <si>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</si>
  <si>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</si>
  <si>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</si>
  <si>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</si>
  <si>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</si>
  <si>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</si>
  <si>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</si>
  <si>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</si>
  <si>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</si>
  <si>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</si>
  <si>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</si>
  <si>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</si>
  <si>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</si>
  <si>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</si>
  <si>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</si>
  <si>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</si>
  <si>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</si>
  <si>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</si>
  <si>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</si>
  <si>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</si>
  <si>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</si>
  <si>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</si>
  <si>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</si>
  <si>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</si>
  <si>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</si>
  <si>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</si>
  <si>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V0664 And</t>
  </si>
  <si>
    <t>2017K</t>
  </si>
  <si>
    <t>G2773.00250</t>
  </si>
  <si>
    <t>EW</t>
  </si>
  <si>
    <t>pr_6</t>
  </si>
  <si>
    <t>V0664 And / GSC 773.00250</t>
  </si>
  <si>
    <t>GCVS</t>
  </si>
  <si>
    <t>I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</si>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</sst>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V0664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0A-43EF-85C7-710A7E99FE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0A-43EF-85C7-710A7E99FE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0A-43EF-85C7-710A7E99FE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-0.19176000000152271</c:v>
                </c:pt>
                <c:pt idx="2">
                  <c:v>-0.18933000000106404</c:v>
                </c:pt>
                <c:pt idx="3">
                  <c:v>-0.20999999999912689</c:v>
                </c:pt>
                <c:pt idx="4">
                  <c:v>-0.24514999999519205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0A-43EF-85C7-710A7E99FE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0A-43EF-85C7-710A7E99FE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0A-43EF-85C7-710A7E99FE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3.3E-3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0A-43EF-85C7-710A7E99FE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-2.7334972654994016E-3</c:v>
                </c:pt>
                <c:pt idx="1">
                  <c:v>-0.18545665360158015</c:v>
                </c:pt>
                <c:pt idx="2">
                  <c:v>-0.18679552518997714</c:v>
                </c:pt>
                <c:pt idx="3">
                  <c:v>-0.20802714081970383</c:v>
                </c:pt>
                <c:pt idx="4">
                  <c:v>-0.25322718312014525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0A-43EF-85C7-710A7E99FE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13920.5</c:v>
                </c:pt>
                <c:pt idx="2">
                  <c:v>14022.5</c:v>
                </c:pt>
                <c:pt idx="3">
                  <c:v>15640</c:v>
                </c:pt>
                <c:pt idx="4">
                  <c:v>19083.5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0A-43EF-85C7-710A7E99F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204936"/>
        <c:axId val="1"/>
      </c:scatterChart>
      <c:valAx>
        <c:axId val="54220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204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F935ABA-109F-7F0D-E49B-49F883578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42</v>
      </c>
      <c r="G1" s="30" t="s">
        <v>43</v>
      </c>
      <c r="H1" s="38"/>
      <c r="I1" s="39" t="s">
        <v>44</v>
      </c>
      <c r="J1" s="37" t="s">
        <v>42</v>
      </c>
      <c r="K1" s="40">
        <v>23.285900000000002</v>
      </c>
      <c r="L1" s="32">
        <v>35.244300000000003</v>
      </c>
      <c r="M1" s="33">
        <v>51425.644</v>
      </c>
      <c r="N1" s="33">
        <v>0.42109999999999997</v>
      </c>
      <c r="O1" s="31" t="s">
        <v>45</v>
      </c>
      <c r="P1" s="32">
        <v>12.58</v>
      </c>
      <c r="Q1" s="32">
        <v>12.85</v>
      </c>
      <c r="R1" s="41" t="s">
        <v>46</v>
      </c>
      <c r="S1" s="31" t="s">
        <v>14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51425.644</v>
      </c>
      <c r="D4" s="27">
        <v>0.42109999999999997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50">
        <v>51425.644</v>
      </c>
      <c r="D7" s="28" t="s">
        <v>48</v>
      </c>
    </row>
    <row r="8" spans="1:19" x14ac:dyDescent="0.2">
      <c r="A8" t="s">
        <v>4</v>
      </c>
      <c r="C8" s="50">
        <f>N1</f>
        <v>0.42109999999999997</v>
      </c>
      <c r="D8" s="28" t="str">
        <f>D7</f>
        <v>GCVS</v>
      </c>
    </row>
    <row r="9" spans="1:19" x14ac:dyDescent="0.2">
      <c r="A9" s="24" t="s">
        <v>33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-2.7334972654994016E-3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-1.31261920431077E-5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59461.242079379976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0.42108687380795684</v>
      </c>
      <c r="E16" s="14" t="s">
        <v>31</v>
      </c>
      <c r="F16" s="35">
        <f ca="1">NOW()+15018.5+$C$5/24</f>
        <v>60319.5687412037</v>
      </c>
    </row>
    <row r="17" spans="1:21" ht="13.5" thickBot="1" x14ac:dyDescent="0.25">
      <c r="A17" s="14" t="s">
        <v>28</v>
      </c>
      <c r="B17" s="10"/>
      <c r="C17" s="10">
        <f>COUNT(C21:C2191)</f>
        <v>5</v>
      </c>
      <c r="E17" s="14" t="s">
        <v>36</v>
      </c>
      <c r="F17" s="15">
        <f ca="1">ROUND(2*(F16-$C$7)/$C$8,0)/2+F15</f>
        <v>21121.5</v>
      </c>
    </row>
    <row r="18" spans="1:21" ht="14.25" thickTop="1" thickBot="1" x14ac:dyDescent="0.25">
      <c r="A18" s="16" t="s">
        <v>6</v>
      </c>
      <c r="B18" s="10"/>
      <c r="C18" s="19">
        <f ca="1">+C15</f>
        <v>59461.242079379976</v>
      </c>
      <c r="D18" s="20">
        <f ca="1">+C16</f>
        <v>0.42108687380795684</v>
      </c>
      <c r="E18" s="14" t="s">
        <v>37</v>
      </c>
      <c r="F18" s="23">
        <f ca="1">ROUND(2*(F16-$C$15)/$C$16,0)/2+F15</f>
        <v>2039.5</v>
      </c>
    </row>
    <row r="19" spans="1:21" ht="13.5" thickTop="1" x14ac:dyDescent="0.2">
      <c r="E19" s="14" t="s">
        <v>32</v>
      </c>
      <c r="F19" s="18">
        <f ca="1">+$C$15+$C$16*F18-15018.5-$C$5/24</f>
        <v>45301.944591844636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48</v>
      </c>
      <c r="C21" s="8">
        <v>51425.644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-2.7334972654994016E-3</v>
      </c>
      <c r="Q21" s="2">
        <f>+C21-15018.5</f>
        <v>36407.144</v>
      </c>
    </row>
    <row r="22" spans="1:21" x14ac:dyDescent="0.2">
      <c r="A22" s="43" t="s">
        <v>50</v>
      </c>
      <c r="B22" s="44" t="s">
        <v>49</v>
      </c>
      <c r="C22" s="45">
        <v>57287.374790000002</v>
      </c>
      <c r="D22" s="45">
        <v>8.9999999999999998E-4</v>
      </c>
      <c r="E22">
        <f>+(C22-C$7)/C$8</f>
        <v>13920.044621230116</v>
      </c>
      <c r="F22">
        <f>ROUND(2*E22,0)/2+0.5</f>
        <v>13920.5</v>
      </c>
      <c r="G22">
        <f>+C22-(C$7+F22*C$8)</f>
        <v>-0.19176000000152271</v>
      </c>
      <c r="K22">
        <f>+G22</f>
        <v>-0.19176000000152271</v>
      </c>
      <c r="O22">
        <f ca="1">+C$11+C$12*$F22</f>
        <v>-0.18545665360158015</v>
      </c>
      <c r="Q22" s="2">
        <f>+C22-15018.5</f>
        <v>42268.874790000002</v>
      </c>
    </row>
    <row r="23" spans="1:21" x14ac:dyDescent="0.2">
      <c r="A23" s="43" t="s">
        <v>50</v>
      </c>
      <c r="B23" s="44" t="s">
        <v>49</v>
      </c>
      <c r="C23" s="45">
        <v>57330.329420000002</v>
      </c>
      <c r="D23" s="45">
        <v>6.9999999999999999E-4</v>
      </c>
      <c r="E23">
        <f>+(C23-C$7)/C$8</f>
        <v>14022.050391830924</v>
      </c>
      <c r="F23">
        <f>ROUND(2*E23,0)/2+0.5</f>
        <v>14022.5</v>
      </c>
      <c r="G23">
        <f>+C23-(C$7+F23*C$8)</f>
        <v>-0.18933000000106404</v>
      </c>
      <c r="K23">
        <f>+G23</f>
        <v>-0.18933000000106404</v>
      </c>
      <c r="O23">
        <f ca="1">+C$11+C$12*$F23</f>
        <v>-0.18679552518997714</v>
      </c>
      <c r="Q23" s="2">
        <f>+C23-15018.5</f>
        <v>42311.829420000002</v>
      </c>
    </row>
    <row r="24" spans="1:21" x14ac:dyDescent="0.2">
      <c r="A24" s="42" t="s">
        <v>0</v>
      </c>
      <c r="B24" s="46" t="s">
        <v>49</v>
      </c>
      <c r="C24" s="47">
        <v>58011.438000000002</v>
      </c>
      <c r="D24" s="47">
        <v>3.3E-3</v>
      </c>
      <c r="E24">
        <f>+(C24-C$7)/C$8</f>
        <v>15639.501306103068</v>
      </c>
      <c r="F24">
        <f>ROUND(2*E24,0)/2+0.5</f>
        <v>15640</v>
      </c>
      <c r="G24">
        <f>+C24-(C$7+F24*C$8)</f>
        <v>-0.20999999999912689</v>
      </c>
      <c r="K24">
        <f>+G24</f>
        <v>-0.20999999999912689</v>
      </c>
      <c r="O24">
        <f ca="1">+C$11+C$12*$F24</f>
        <v>-0.20802714081970383</v>
      </c>
      <c r="Q24" s="2">
        <f>+C24-15018.5</f>
        <v>42992.938000000002</v>
      </c>
    </row>
    <row r="25" spans="1:21" x14ac:dyDescent="0.2">
      <c r="A25" s="48" t="s">
        <v>51</v>
      </c>
      <c r="B25" s="49" t="s">
        <v>49</v>
      </c>
      <c r="C25" s="51">
        <v>59461.460700000003</v>
      </c>
      <c r="D25" s="51">
        <v>3.0000000000000001E-3</v>
      </c>
      <c r="E25">
        <f>+(C25-C$7)/C$8</f>
        <v>19082.917834243657</v>
      </c>
      <c r="F25">
        <f>ROUND(2*E25,0)/2+0.5</f>
        <v>19083.5</v>
      </c>
      <c r="G25">
        <f>+C25-(C$7+F25*C$8)</f>
        <v>-0.24514999999519205</v>
      </c>
      <c r="K25">
        <f>+G25</f>
        <v>-0.24514999999519205</v>
      </c>
      <c r="O25">
        <f ca="1">+C$11+C$12*$F25</f>
        <v>-0.25322718312014525</v>
      </c>
      <c r="Q25" s="2">
        <f>+C25-15018.5</f>
        <v>44442.960700000003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855" r:id="rId1" display="http://vsolj.cetus-net.org/bulletin.html" xr:uid="{00000000-0004-0000-0000-000000000000}"/>
    <hyperlink ref="H64848" r:id="rId2" display="https://www.aavso.org/ejaavso" xr:uid="{00000000-0004-0000-0000-000001000000}"/>
    <hyperlink ref="AP1706" r:id="rId3" display="http://cdsbib.u-strasbg.fr/cgi-bin/cdsbib?1990RMxAA..21..381G" xr:uid="{00000000-0004-0000-0000-000002000000}"/>
    <hyperlink ref="AP1703" r:id="rId4" display="http://cdsbib.u-strasbg.fr/cgi-bin/cdsbib?1990RMxAA..21..381G" xr:uid="{00000000-0004-0000-0000-000003000000}"/>
    <hyperlink ref="AP1705" r:id="rId5" display="http://cdsbib.u-strasbg.fr/cgi-bin/cdsbib?1990RMxAA..21..381G" xr:uid="{00000000-0004-0000-0000-000004000000}"/>
    <hyperlink ref="AP1681" r:id="rId6" display="http://cdsbib.u-strasbg.fr/cgi-bin/cdsbib?1990RMxAA..21..381G" xr:uid="{00000000-0004-0000-0000-000005000000}"/>
    <hyperlink ref="I64855" r:id="rId7" display="http://vsolj.cetus-net.org/bulletin.html" xr:uid="{00000000-0004-0000-0000-000006000000}"/>
    <hyperlink ref="AQ1842" r:id="rId8" display="http://cdsbib.u-strasbg.fr/cgi-bin/cdsbib?1990RMxAA..21..381G" xr:uid="{00000000-0004-0000-0000-000007000000}"/>
    <hyperlink ref="AQ3486" r:id="rId9" display="http://cdsbib.u-strasbg.fr/cgi-bin/cdsbib?1990RMxAA..21..381G" xr:uid="{00000000-0004-0000-0000-000008000000}"/>
    <hyperlink ref="AQ1843" r:id="rId10" display="http://cdsbib.u-strasbg.fr/cgi-bin/cdsbib?1990RMxAA..21..381G" xr:uid="{00000000-0004-0000-0000-000009000000}"/>
    <hyperlink ref="H64852" r:id="rId11" display="https://www.aavso.org/ejaavso" xr:uid="{00000000-0004-0000-0000-00000A000000}"/>
    <hyperlink ref="H2693" r:id="rId12" display="http://vsolj.cetus-net.org/bulletin.html" xr:uid="{00000000-0004-0000-0000-00000B000000}"/>
    <hyperlink ref="AP5931" r:id="rId13" display="http://cdsbib.u-strasbg.fr/cgi-bin/cdsbib?1990RMxAA..21..381G" xr:uid="{00000000-0004-0000-0000-00000C000000}"/>
    <hyperlink ref="AP5934" r:id="rId14" display="http://cdsbib.u-strasbg.fr/cgi-bin/cdsbib?1990RMxAA..21..381G" xr:uid="{00000000-0004-0000-0000-00000D000000}"/>
    <hyperlink ref="AP5932" r:id="rId15" display="http://cdsbib.u-strasbg.fr/cgi-bin/cdsbib?1990RMxAA..21..381G" xr:uid="{00000000-0004-0000-0000-00000E000000}"/>
    <hyperlink ref="AP5910" r:id="rId16" display="http://cdsbib.u-strasbg.fr/cgi-bin/cdsbib?1990RMxAA..21..381G" xr:uid="{00000000-0004-0000-0000-00000F000000}"/>
    <hyperlink ref="I2693" r:id="rId17" display="http://vsolj.cetus-net.org/bulletin.html" xr:uid="{00000000-0004-0000-0000-000010000000}"/>
    <hyperlink ref="AQ6044" r:id="rId18" display="http://cdsbib.u-strasbg.fr/cgi-bin/cdsbib?1990RMxAA..21..381G" xr:uid="{00000000-0004-0000-0000-000011000000}"/>
    <hyperlink ref="AQ596" r:id="rId19" display="http://cdsbib.u-strasbg.fr/cgi-bin/cdsbib?1990RMxAA..21..381G" xr:uid="{00000000-0004-0000-0000-000012000000}"/>
    <hyperlink ref="AQ604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2024-01-10T00:38:59Z</dcterms:modified>
</cp:coreProperties>
</file>