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31586CF-3F04-43C1-BC24-3A364C1DA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Q24" i="1"/>
  <c r="E25" i="1"/>
  <c r="F25" i="1"/>
  <c r="G25" i="1"/>
  <c r="K25" i="1"/>
  <c r="Q25" i="1"/>
  <c r="E22" i="1"/>
  <c r="F22" i="1"/>
  <c r="G22" i="1"/>
  <c r="I22" i="1"/>
  <c r="E23" i="1"/>
  <c r="F23" i="1"/>
  <c r="G23" i="1"/>
  <c r="K23" i="1"/>
  <c r="Q22" i="1"/>
  <c r="Q23" i="1"/>
  <c r="D9" i="1"/>
  <c r="E21" i="1"/>
  <c r="F21" i="1"/>
  <c r="G21" i="1"/>
  <c r="I21" i="1"/>
  <c r="E9" i="1"/>
  <c r="F16" i="1"/>
  <c r="F17" i="1" s="1"/>
  <c r="C17" i="1"/>
  <c r="Q21" i="1"/>
  <c r="C11" i="1"/>
  <c r="C12" i="1"/>
  <c r="O22" i="1" l="1"/>
  <c r="O25" i="1"/>
  <c r="O24" i="1"/>
  <c r="O23" i="1"/>
  <c r="C15" i="1"/>
  <c r="F18" i="1" s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<sst xmlns="http://schemas.openxmlformats.org/spreadsheetml/2006/main" count="61" uniqueCount="52">
  <si>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</si>
  <si>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</si>
  <si>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</si>
  <si>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</si>
  <si>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</si>
  <si>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</si>
  <si>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</si>
  <si>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</si>
  <si>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</si>
  <si>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</si>
  <si>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</si>
  <si>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</si>
  <si>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</si>
  <si>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</si>
  <si>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</si>
  <si>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</si>
  <si>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</si>
  <si>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</si>
  <si>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</si>
  <si>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</si>
  <si>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</si>
  <si>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</si>
  <si>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</si>
  <si>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</si>
  <si>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</si>
  <si>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</si>
  <si>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</si>
  <si>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</si>
  <si>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</si>
  <si>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</si>
  <si>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</si>
  <si>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</si>
  <si>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</si>
  <si>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</si>
  <si>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</si>
  <si>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</si>
  <si>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</si>
  <si>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</si>
  <si>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</si>
  <si>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</si>
  <si>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</si>
  <si>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V0666 And</t>
  </si>
  <si>
    <t>2019F</t>
  </si>
  <si>
    <t>G-</t>
  </si>
  <si>
    <t>EW</t>
  </si>
  <si>
    <t>pr_</t>
  </si>
  <si>
    <t>VSX</t>
  </si>
  <si>
    <t>GCVS</t>
  </si>
  <si>
    <t>I</t>
  </si>
  <si>
    <t>IBVS 6244</t>
  </si>
  <si>
    <t>V0666 And / GSC 3637-1366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</si>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</sst>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7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 applyAlignment="1">
      <alignment horizontal="left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DB-4F97-B17D-A796213841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2.7498899995407555E-2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DB-4F97-B17D-A796213841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DB-4F97-B17D-A796213841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2.7498899995407555E-2</c:v>
                </c:pt>
                <c:pt idx="3">
                  <c:v>4.3436799991468433E-2</c:v>
                </c:pt>
                <c:pt idx="4">
                  <c:v>4.1060499999730382E-2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DB-4F97-B17D-A796213841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DB-4F97-B17D-A796213841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DB-4F97-B17D-A796213841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DB-4F97-B17D-A796213841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3.140073330883407E-2</c:v>
                </c:pt>
                <c:pt idx="1">
                  <c:v>-1.4784402439602523E-3</c:v>
                </c:pt>
                <c:pt idx="2">
                  <c:v>3.140073330883407E-2</c:v>
                </c:pt>
                <c:pt idx="3">
                  <c:v>3.9085451703011392E-2</c:v>
                </c:pt>
                <c:pt idx="4">
                  <c:v>3.9086621905294654E-2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DB-4F97-B17D-A796213841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DB-4F97-B17D-A79621384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776392"/>
        <c:axId val="1"/>
      </c:scatterChart>
      <c:valAx>
        <c:axId val="627776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776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400050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986A68E-8E14-EC68-C8B2-68B1547DF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: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50</v>
      </c>
      <c r="F1" s="38" t="s">
        <v>41</v>
      </c>
      <c r="G1" s="31" t="s">
        <v>42</v>
      </c>
      <c r="H1" s="32"/>
      <c r="I1" s="39" t="s">
        <v>43</v>
      </c>
      <c r="J1" s="38" t="s">
        <v>41</v>
      </c>
      <c r="K1" s="40">
        <v>23.293600000000001</v>
      </c>
      <c r="L1" s="34">
        <v>45.590899999999998</v>
      </c>
      <c r="M1" s="35">
        <v>57966.518199999999</v>
      </c>
      <c r="N1" s="35">
        <v>0.45555259999999997</v>
      </c>
      <c r="O1" s="33" t="s">
        <v>44</v>
      </c>
      <c r="P1" s="34">
        <v>12.82</v>
      </c>
      <c r="Q1" s="34">
        <v>13.14</v>
      </c>
      <c r="R1" s="41" t="s">
        <v>45</v>
      </c>
      <c r="S1" s="33" t="s">
        <v>13</v>
      </c>
    </row>
    <row r="2" spans="1:19" x14ac:dyDescent="0.2">
      <c r="A2" t="s">
        <v>23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51566.66</v>
      </c>
      <c r="D4" s="28">
        <v>0.4556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v>51566.66</v>
      </c>
      <c r="D7" s="29" t="s">
        <v>47</v>
      </c>
    </row>
    <row r="8" spans="1:19" x14ac:dyDescent="0.2">
      <c r="A8" t="s">
        <v>3</v>
      </c>
      <c r="C8" s="48">
        <v>0.45555259999999997</v>
      </c>
      <c r="D8" s="29" t="s">
        <v>46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-1.4784402439602523E-3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2.340404566522712E-6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59462.336748651709</v>
      </c>
      <c r="E15" s="14" t="s">
        <v>34</v>
      </c>
      <c r="F15" s="36">
        <v>1</v>
      </c>
    </row>
    <row r="16" spans="1:19" x14ac:dyDescent="0.2">
      <c r="A16" s="16" t="s">
        <v>4</v>
      </c>
      <c r="B16" s="10"/>
      <c r="C16" s="17">
        <f ca="1">+C8+C12</f>
        <v>0.45555494040456651</v>
      </c>
      <c r="E16" s="14" t="s">
        <v>30</v>
      </c>
      <c r="F16" s="37">
        <f ca="1">NOW()+15018.5+$C$5/24</f>
        <v>60319.570325231478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19215</v>
      </c>
    </row>
    <row r="18" spans="1:21" ht="14.25" thickTop="1" thickBot="1" x14ac:dyDescent="0.25">
      <c r="A18" s="16" t="s">
        <v>5</v>
      </c>
      <c r="B18" s="10"/>
      <c r="C18" s="19">
        <f ca="1">+C15</f>
        <v>59462.336748651709</v>
      </c>
      <c r="D18" s="20">
        <f ca="1">+C16</f>
        <v>0.45555494040456651</v>
      </c>
      <c r="E18" s="14" t="s">
        <v>36</v>
      </c>
      <c r="F18" s="23">
        <f ca="1">ROUND(2*(F16-$C$15)/$C$16,0)/2+F15</f>
        <v>1882.5</v>
      </c>
    </row>
    <row r="19" spans="1:21" ht="13.5" thickTop="1" x14ac:dyDescent="0.2">
      <c r="E19" s="14" t="s">
        <v>31</v>
      </c>
      <c r="F19" s="18">
        <f ca="1">+$C$15+$C$16*F18-15018.5-$C$5/24</f>
        <v>45301.814757296641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57966.518199999999</v>
      </c>
      <c r="D21" s="8" t="s">
        <v>13</v>
      </c>
      <c r="E21">
        <f>+(C21-C$7)/C$8</f>
        <v>14048.560363830644</v>
      </c>
      <c r="F21">
        <f>ROUND(2*E21,0)/2</f>
        <v>14048.5</v>
      </c>
      <c r="G21">
        <f>+C21-(C$7+F21*C$8)</f>
        <v>2.7498899995407555E-2</v>
      </c>
      <c r="I21">
        <f>+G21</f>
        <v>2.7498899995407555E-2</v>
      </c>
      <c r="O21">
        <f ca="1">+C$11+C$12*$F21</f>
        <v>3.140073330883407E-2</v>
      </c>
      <c r="Q21" s="2">
        <f>+C21-15018.5</f>
        <v>42948.018199999999</v>
      </c>
    </row>
    <row r="22" spans="1:21" x14ac:dyDescent="0.2">
      <c r="A22" t="s">
        <v>47</v>
      </c>
      <c r="C22" s="8">
        <v>51566.66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-1.4784402439602523E-3</v>
      </c>
      <c r="Q22" s="2">
        <f>+C22-15018.5</f>
        <v>36548.160000000003</v>
      </c>
    </row>
    <row r="23" spans="1:21" x14ac:dyDescent="0.2">
      <c r="A23" s="42" t="s">
        <v>49</v>
      </c>
      <c r="B23" s="43" t="s">
        <v>48</v>
      </c>
      <c r="C23" s="44">
        <v>57966.518199999999</v>
      </c>
      <c r="D23" s="44">
        <v>8.9999999999999998E-4</v>
      </c>
      <c r="E23">
        <f>+(C23-C$7)/C$8</f>
        <v>14048.560363830644</v>
      </c>
      <c r="F23">
        <f>ROUND(2*E23,0)/2</f>
        <v>14048.5</v>
      </c>
      <c r="G23">
        <f>+C23-(C$7+F23*C$8)</f>
        <v>2.7498899995407555E-2</v>
      </c>
      <c r="K23">
        <f>+G23</f>
        <v>2.7498899995407555E-2</v>
      </c>
      <c r="O23">
        <f ca="1">+C$11+C$12*$F23</f>
        <v>3.140073330883407E-2</v>
      </c>
      <c r="Q23" s="2">
        <f>+C23-15018.5</f>
        <v>42948.018199999999</v>
      </c>
    </row>
    <row r="24" spans="1:21" x14ac:dyDescent="0.2">
      <c r="A24" s="45" t="s">
        <v>51</v>
      </c>
      <c r="B24" s="46" t="s">
        <v>48</v>
      </c>
      <c r="C24" s="47">
        <v>59462.341099999998</v>
      </c>
      <c r="D24" s="47">
        <v>4.7999999999999996E-3</v>
      </c>
      <c r="E24">
        <f>+(C24-C$7)/C$8</f>
        <v>17332.095349691768</v>
      </c>
      <c r="F24">
        <f>ROUND(2*E24,0)/2</f>
        <v>17332</v>
      </c>
      <c r="G24">
        <f>+C24-(C$7+F24*C$8)</f>
        <v>4.3436799991468433E-2</v>
      </c>
      <c r="K24">
        <f>+G24</f>
        <v>4.3436799991468433E-2</v>
      </c>
      <c r="O24">
        <f ca="1">+C$11+C$12*$F24</f>
        <v>3.9085451703011392E-2</v>
      </c>
      <c r="Q24" s="2">
        <f>+C24-15018.5</f>
        <v>44443.841099999998</v>
      </c>
    </row>
    <row r="25" spans="1:21" x14ac:dyDescent="0.2">
      <c r="A25" s="45" t="s">
        <v>51</v>
      </c>
      <c r="B25" s="46" t="s">
        <v>48</v>
      </c>
      <c r="C25" s="47">
        <v>59462.566500000001</v>
      </c>
      <c r="D25" s="47">
        <v>1.8E-3</v>
      </c>
      <c r="E25">
        <f>+(C25-C$7)/C$8</f>
        <v>17332.59013338964</v>
      </c>
      <c r="F25">
        <f>ROUND(2*E25,0)/2</f>
        <v>17332.5</v>
      </c>
      <c r="G25">
        <f>+C25-(C$7+F25*C$8)</f>
        <v>4.1060499999730382E-2</v>
      </c>
      <c r="K25">
        <f>+G25</f>
        <v>4.1060499999730382E-2</v>
      </c>
      <c r="O25">
        <f ca="1">+C$11+C$12*$F25</f>
        <v>3.9086621905294654E-2</v>
      </c>
      <c r="Q25" s="2">
        <f>+C25-15018.5</f>
        <v>44444.066500000001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2024-01-10T00:41:16Z</dcterms:modified>
</cp:coreProperties>
</file>