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FE07078-20B4-4B5E-9F42-855C0E8BE8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5" i="1" l="1"/>
  <c r="F55" i="1" s="1"/>
  <c r="G55" i="1" s="1"/>
  <c r="K55" i="1" s="1"/>
  <c r="Q55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K53" i="1"/>
  <c r="Q53" i="1"/>
  <c r="E54" i="1"/>
  <c r="F54" i="1"/>
  <c r="G54" i="1"/>
  <c r="K54" i="1"/>
  <c r="Q54" i="1"/>
  <c r="Q48" i="1"/>
  <c r="Q45" i="1"/>
  <c r="Q46" i="1"/>
  <c r="Q47" i="1"/>
  <c r="D9" i="1"/>
  <c r="C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22" i="1"/>
  <c r="Q23" i="1"/>
  <c r="Q24" i="1"/>
  <c r="Q25" i="1"/>
  <c r="Q26" i="1"/>
  <c r="Q27" i="1"/>
  <c r="Q28" i="1"/>
  <c r="Q29" i="1"/>
  <c r="Q30" i="1"/>
  <c r="C8" i="1"/>
  <c r="C7" i="1"/>
  <c r="D8" i="1"/>
  <c r="F16" i="1"/>
  <c r="C17" i="1"/>
  <c r="Q21" i="1"/>
  <c r="G47" i="1"/>
  <c r="K47" i="1"/>
  <c r="E29" i="1"/>
  <c r="F29" i="1"/>
  <c r="G29" i="1"/>
  <c r="K29" i="1"/>
  <c r="E42" i="1"/>
  <c r="F42" i="1"/>
  <c r="E38" i="1"/>
  <c r="F38" i="1"/>
  <c r="E34" i="1"/>
  <c r="F34" i="1"/>
  <c r="E45" i="1"/>
  <c r="F45" i="1"/>
  <c r="G45" i="1"/>
  <c r="K45" i="1"/>
  <c r="E48" i="1"/>
  <c r="F48" i="1"/>
  <c r="G48" i="1"/>
  <c r="K48" i="1"/>
  <c r="E26" i="1"/>
  <c r="F26" i="1"/>
  <c r="G26" i="1"/>
  <c r="K26" i="1"/>
  <c r="E47" i="1"/>
  <c r="F47" i="1"/>
  <c r="E27" i="1"/>
  <c r="F27" i="1"/>
  <c r="E25" i="1"/>
  <c r="F25" i="1"/>
  <c r="E41" i="1"/>
  <c r="F41" i="1"/>
  <c r="G41" i="1"/>
  <c r="K41" i="1"/>
  <c r="E37" i="1"/>
  <c r="F37" i="1"/>
  <c r="G37" i="1"/>
  <c r="K37" i="1"/>
  <c r="E33" i="1"/>
  <c r="F33" i="1"/>
  <c r="G33" i="1"/>
  <c r="K33" i="1"/>
  <c r="E24" i="1"/>
  <c r="F24" i="1"/>
  <c r="G27" i="1"/>
  <c r="K27" i="1"/>
  <c r="G44" i="1"/>
  <c r="K44" i="1"/>
  <c r="G32" i="1"/>
  <c r="K32" i="1"/>
  <c r="E22" i="1"/>
  <c r="F22" i="1"/>
  <c r="G22" i="1"/>
  <c r="E21" i="1"/>
  <c r="F21" i="1"/>
  <c r="G21" i="1"/>
  <c r="I21" i="1"/>
  <c r="E23" i="1"/>
  <c r="F23" i="1"/>
  <c r="G23" i="1"/>
  <c r="K23" i="1"/>
  <c r="E44" i="1"/>
  <c r="F44" i="1"/>
  <c r="E40" i="1"/>
  <c r="F40" i="1"/>
  <c r="G40" i="1"/>
  <c r="K40" i="1"/>
  <c r="E36" i="1"/>
  <c r="F36" i="1"/>
  <c r="G36" i="1"/>
  <c r="K36" i="1"/>
  <c r="E32" i="1"/>
  <c r="F32" i="1"/>
  <c r="E46" i="1"/>
  <c r="F46" i="1"/>
  <c r="G46" i="1"/>
  <c r="K46" i="1"/>
  <c r="E30" i="1"/>
  <c r="F30" i="1"/>
  <c r="G30" i="1"/>
  <c r="K30" i="1"/>
  <c r="G25" i="1"/>
  <c r="K25" i="1"/>
  <c r="G24" i="1"/>
  <c r="K24" i="1"/>
  <c r="E43" i="1"/>
  <c r="F43" i="1"/>
  <c r="G43" i="1"/>
  <c r="K43" i="1"/>
  <c r="E39" i="1"/>
  <c r="F39" i="1"/>
  <c r="G39" i="1"/>
  <c r="K39" i="1"/>
  <c r="E35" i="1"/>
  <c r="F35" i="1"/>
  <c r="G35" i="1"/>
  <c r="K35" i="1"/>
  <c r="E28" i="1"/>
  <c r="F28" i="1"/>
  <c r="G28" i="1"/>
  <c r="K28" i="1"/>
  <c r="G42" i="1"/>
  <c r="K42" i="1"/>
  <c r="G38" i="1"/>
  <c r="K38" i="1"/>
  <c r="G34" i="1"/>
  <c r="K34" i="1"/>
  <c r="E31" i="1"/>
  <c r="F31" i="1"/>
  <c r="G31" i="1"/>
  <c r="K31" i="1"/>
  <c r="K22" i="1"/>
  <c r="C12" i="1"/>
  <c r="C11" i="1"/>
  <c r="O55" i="1" l="1"/>
  <c r="O52" i="1"/>
  <c r="O25" i="1"/>
  <c r="O33" i="1"/>
  <c r="O39" i="1"/>
  <c r="O45" i="1"/>
  <c r="O36" i="1"/>
  <c r="O24" i="1"/>
  <c r="O38" i="1"/>
  <c r="O29" i="1"/>
  <c r="O30" i="1"/>
  <c r="O31" i="1"/>
  <c r="O49" i="1"/>
  <c r="O40" i="1"/>
  <c r="O37" i="1"/>
  <c r="O50" i="1"/>
  <c r="O35" i="1"/>
  <c r="O53" i="1"/>
  <c r="O22" i="1"/>
  <c r="C15" i="1"/>
  <c r="O42" i="1"/>
  <c r="O28" i="1"/>
  <c r="O51" i="1"/>
  <c r="O27" i="1"/>
  <c r="O23" i="1"/>
  <c r="O47" i="1"/>
  <c r="O21" i="1"/>
  <c r="O48" i="1"/>
  <c r="O43" i="1"/>
  <c r="O41" i="1"/>
  <c r="O34" i="1"/>
  <c r="O54" i="1"/>
  <c r="O44" i="1"/>
  <c r="O46" i="1"/>
  <c r="O26" i="1"/>
  <c r="O32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<sst xmlns="http://schemas.openxmlformats.org/spreadsheetml/2006/main" count="112" uniqueCount="58">
  <si>
    <t>IBVS 6244</t>
  </si>
  <si>
    <t>0.0073</t>
  </si>
  <si>
    <t>IBVS 6196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</si>
  <si>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</si>
  <si>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</si>
  <si>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</si>
  <si>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</si>
  <si>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</si>
  <si>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</si>
  <si>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</si>
  <si>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</si>
  <si>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</si>
  <si>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</si>
  <si>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</si>
  <si>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</si>
  <si>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</si>
  <si>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</si>
  <si>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</si>
  <si>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</si>
  <si>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</si>
  <si>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</si>
  <si>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</si>
  <si>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</si>
  <si>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</si>
  <si>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</si>
  <si>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</si>
  <si>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</si>
  <si>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</si>
  <si>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</si>
  <si>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</si>
  <si>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</si>
  <si>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</si>
  <si>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</si>
  <si>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</si>
  <si>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</si>
  <si>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</si>
  <si>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</si>
  <si>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</si>
  <si>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</si>
  <si>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</si>
  <si>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</si>
  <si>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</si>
  <si>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</si>
  <si>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</si>
  <si>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</si>
  <si>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</si>
  <si>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V0712 And</t>
  </si>
  <si>
    <t>2013L</t>
  </si>
  <si>
    <t>G2780-2053</t>
  </si>
  <si>
    <t>EW</t>
  </si>
  <si>
    <t>V0712 And / GSC 2780-2053</t>
  </si>
  <si>
    <t>GCVS</t>
  </si>
  <si>
    <t>IBVS 6152</t>
  </si>
  <si>
    <t>OEJV 0179</t>
  </si>
  <si>
    <t>VSB 067</t>
  </si>
  <si>
    <t>V</t>
  </si>
  <si>
    <t>JBAV, 60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</si>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</sst>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9" fillId="26" borderId="0" xfId="0" applyFont="1" applyFill="1" applyAlignment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0" xfId="42" applyFont="1" applyAlignment="1">
      <alignment wrapText="1"/>
    </xf>
    <xf numFmtId="0" fontId="18" fillId="0" borderId="0" xfId="42" applyFont="1" applyAlignment="1">
      <alignment horizontal="center" wrapText="1"/>
    </xf>
    <xf numFmtId="0" fontId="18" fillId="0" borderId="0" xfId="42" applyFont="1" applyAlignment="1">
      <alignment horizontal="left" wrapText="1"/>
    </xf>
    <xf numFmtId="0" fontId="18" fillId="0" borderId="0" xfId="43" applyFont="1"/>
    <xf numFmtId="0" fontId="18" fillId="0" borderId="0" xfId="43" applyFont="1" applyAlignment="1">
      <alignment horizontal="center"/>
    </xf>
    <xf numFmtId="0" fontId="18" fillId="0" borderId="0" xfId="43" applyFont="1" applyAlignment="1">
      <alignment horizontal="left"/>
    </xf>
    <xf numFmtId="0" fontId="18" fillId="0" borderId="0" xfId="0" applyFont="1" applyAlignment="1"/>
    <xf numFmtId="0" fontId="18" fillId="0" borderId="0" xfId="43" applyFont="1" applyAlignment="1">
      <alignment horizontal="center" wrapText="1"/>
    </xf>
    <xf numFmtId="0" fontId="18" fillId="0" borderId="0" xfId="43" applyFont="1" applyAlignment="1">
      <alignment horizontal="left" wrapText="1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4" fontId="34" fillId="0" borderId="0" xfId="28" applyFont="1" applyBorder="1"/>
    <xf numFmtId="0" fontId="6" fillId="0" borderId="0" xfId="0" applyFont="1" applyAlignment="1"/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V0712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14853</c:v>
                </c:pt>
                <c:pt idx="2">
                  <c:v>14874.5</c:v>
                </c:pt>
                <c:pt idx="3">
                  <c:v>14875</c:v>
                </c:pt>
                <c:pt idx="4">
                  <c:v>14885.5</c:v>
                </c:pt>
                <c:pt idx="5">
                  <c:v>14886</c:v>
                </c:pt>
                <c:pt idx="6">
                  <c:v>14918</c:v>
                </c:pt>
                <c:pt idx="7">
                  <c:v>14918.5</c:v>
                </c:pt>
                <c:pt idx="8">
                  <c:v>14942.5</c:v>
                </c:pt>
                <c:pt idx="9">
                  <c:v>14943</c:v>
                </c:pt>
                <c:pt idx="10">
                  <c:v>15782</c:v>
                </c:pt>
                <c:pt idx="11">
                  <c:v>15806.5</c:v>
                </c:pt>
                <c:pt idx="12">
                  <c:v>15746</c:v>
                </c:pt>
                <c:pt idx="13">
                  <c:v>15781.5</c:v>
                </c:pt>
                <c:pt idx="14">
                  <c:v>15746.5</c:v>
                </c:pt>
                <c:pt idx="15">
                  <c:v>15891</c:v>
                </c:pt>
                <c:pt idx="16">
                  <c:v>15741</c:v>
                </c:pt>
                <c:pt idx="17">
                  <c:v>15890.5</c:v>
                </c:pt>
                <c:pt idx="18">
                  <c:v>15740.5</c:v>
                </c:pt>
                <c:pt idx="19">
                  <c:v>15806</c:v>
                </c:pt>
                <c:pt idx="20">
                  <c:v>14844.5</c:v>
                </c:pt>
                <c:pt idx="21">
                  <c:v>15626.5</c:v>
                </c:pt>
                <c:pt idx="22">
                  <c:v>15776</c:v>
                </c:pt>
                <c:pt idx="23">
                  <c:v>15776.5</c:v>
                </c:pt>
                <c:pt idx="24">
                  <c:v>17731.5</c:v>
                </c:pt>
                <c:pt idx="25">
                  <c:v>17769.5</c:v>
                </c:pt>
                <c:pt idx="26">
                  <c:v>17770</c:v>
                </c:pt>
                <c:pt idx="27">
                  <c:v>19955.5</c:v>
                </c:pt>
                <c:pt idx="28">
                  <c:v>20803.5</c:v>
                </c:pt>
                <c:pt idx="29">
                  <c:v>20804</c:v>
                </c:pt>
                <c:pt idx="30">
                  <c:v>21729.5</c:v>
                </c:pt>
                <c:pt idx="31">
                  <c:v>21730</c:v>
                </c:pt>
                <c:pt idx="32">
                  <c:v>21784</c:v>
                </c:pt>
                <c:pt idx="33">
                  <c:v>21784.5</c:v>
                </c:pt>
                <c:pt idx="34">
                  <c:v>22715.5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D2-480E-B62B-A1996D2AE4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14853</c:v>
                </c:pt>
                <c:pt idx="2">
                  <c:v>14874.5</c:v>
                </c:pt>
                <c:pt idx="3">
                  <c:v>14875</c:v>
                </c:pt>
                <c:pt idx="4">
                  <c:v>14885.5</c:v>
                </c:pt>
                <c:pt idx="5">
                  <c:v>14886</c:v>
                </c:pt>
                <c:pt idx="6">
                  <c:v>14918</c:v>
                </c:pt>
                <c:pt idx="7">
                  <c:v>14918.5</c:v>
                </c:pt>
                <c:pt idx="8">
                  <c:v>14942.5</c:v>
                </c:pt>
                <c:pt idx="9">
                  <c:v>14943</c:v>
                </c:pt>
                <c:pt idx="10">
                  <c:v>15782</c:v>
                </c:pt>
                <c:pt idx="11">
                  <c:v>15806.5</c:v>
                </c:pt>
                <c:pt idx="12">
                  <c:v>15746</c:v>
                </c:pt>
                <c:pt idx="13">
                  <c:v>15781.5</c:v>
                </c:pt>
                <c:pt idx="14">
                  <c:v>15746.5</c:v>
                </c:pt>
                <c:pt idx="15">
                  <c:v>15891</c:v>
                </c:pt>
                <c:pt idx="16">
                  <c:v>15741</c:v>
                </c:pt>
                <c:pt idx="17">
                  <c:v>15890.5</c:v>
                </c:pt>
                <c:pt idx="18">
                  <c:v>15740.5</c:v>
                </c:pt>
                <c:pt idx="19">
                  <c:v>15806</c:v>
                </c:pt>
                <c:pt idx="20">
                  <c:v>14844.5</c:v>
                </c:pt>
                <c:pt idx="21">
                  <c:v>15626.5</c:v>
                </c:pt>
                <c:pt idx="22">
                  <c:v>15776</c:v>
                </c:pt>
                <c:pt idx="23">
                  <c:v>15776.5</c:v>
                </c:pt>
                <c:pt idx="24">
                  <c:v>17731.5</c:v>
                </c:pt>
                <c:pt idx="25">
                  <c:v>17769.5</c:v>
                </c:pt>
                <c:pt idx="26">
                  <c:v>17770</c:v>
                </c:pt>
                <c:pt idx="27">
                  <c:v>19955.5</c:v>
                </c:pt>
                <c:pt idx="28">
                  <c:v>20803.5</c:v>
                </c:pt>
                <c:pt idx="29">
                  <c:v>20804</c:v>
                </c:pt>
                <c:pt idx="30">
                  <c:v>21729.5</c:v>
                </c:pt>
                <c:pt idx="31">
                  <c:v>21730</c:v>
                </c:pt>
                <c:pt idx="32">
                  <c:v>21784</c:v>
                </c:pt>
                <c:pt idx="33">
                  <c:v>21784.5</c:v>
                </c:pt>
                <c:pt idx="34">
                  <c:v>22715.5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D2-480E-B62B-A1996D2AE4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14853</c:v>
                </c:pt>
                <c:pt idx="2">
                  <c:v>14874.5</c:v>
                </c:pt>
                <c:pt idx="3">
                  <c:v>14875</c:v>
                </c:pt>
                <c:pt idx="4">
                  <c:v>14885.5</c:v>
                </c:pt>
                <c:pt idx="5">
                  <c:v>14886</c:v>
                </c:pt>
                <c:pt idx="6">
                  <c:v>14918</c:v>
                </c:pt>
                <c:pt idx="7">
                  <c:v>14918.5</c:v>
                </c:pt>
                <c:pt idx="8">
                  <c:v>14942.5</c:v>
                </c:pt>
                <c:pt idx="9">
                  <c:v>14943</c:v>
                </c:pt>
                <c:pt idx="10">
                  <c:v>15782</c:v>
                </c:pt>
                <c:pt idx="11">
                  <c:v>15806.5</c:v>
                </c:pt>
                <c:pt idx="12">
                  <c:v>15746</c:v>
                </c:pt>
                <c:pt idx="13">
                  <c:v>15781.5</c:v>
                </c:pt>
                <c:pt idx="14">
                  <c:v>15746.5</c:v>
                </c:pt>
                <c:pt idx="15">
                  <c:v>15891</c:v>
                </c:pt>
                <c:pt idx="16">
                  <c:v>15741</c:v>
                </c:pt>
                <c:pt idx="17">
                  <c:v>15890.5</c:v>
                </c:pt>
                <c:pt idx="18">
                  <c:v>15740.5</c:v>
                </c:pt>
                <c:pt idx="19">
                  <c:v>15806</c:v>
                </c:pt>
                <c:pt idx="20">
                  <c:v>14844.5</c:v>
                </c:pt>
                <c:pt idx="21">
                  <c:v>15626.5</c:v>
                </c:pt>
                <c:pt idx="22">
                  <c:v>15776</c:v>
                </c:pt>
                <c:pt idx="23">
                  <c:v>15776.5</c:v>
                </c:pt>
                <c:pt idx="24">
                  <c:v>17731.5</c:v>
                </c:pt>
                <c:pt idx="25">
                  <c:v>17769.5</c:v>
                </c:pt>
                <c:pt idx="26">
                  <c:v>17770</c:v>
                </c:pt>
                <c:pt idx="27">
                  <c:v>19955.5</c:v>
                </c:pt>
                <c:pt idx="28">
                  <c:v>20803.5</c:v>
                </c:pt>
                <c:pt idx="29">
                  <c:v>20804</c:v>
                </c:pt>
                <c:pt idx="30">
                  <c:v>21729.5</c:v>
                </c:pt>
                <c:pt idx="31">
                  <c:v>21730</c:v>
                </c:pt>
                <c:pt idx="32">
                  <c:v>21784</c:v>
                </c:pt>
                <c:pt idx="33">
                  <c:v>21784.5</c:v>
                </c:pt>
                <c:pt idx="34">
                  <c:v>22715.5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D2-480E-B62B-A1996D2AE4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14853</c:v>
                </c:pt>
                <c:pt idx="2">
                  <c:v>14874.5</c:v>
                </c:pt>
                <c:pt idx="3">
                  <c:v>14875</c:v>
                </c:pt>
                <c:pt idx="4">
                  <c:v>14885.5</c:v>
                </c:pt>
                <c:pt idx="5">
                  <c:v>14886</c:v>
                </c:pt>
                <c:pt idx="6">
                  <c:v>14918</c:v>
                </c:pt>
                <c:pt idx="7">
                  <c:v>14918.5</c:v>
                </c:pt>
                <c:pt idx="8">
                  <c:v>14942.5</c:v>
                </c:pt>
                <c:pt idx="9">
                  <c:v>14943</c:v>
                </c:pt>
                <c:pt idx="10">
                  <c:v>15782</c:v>
                </c:pt>
                <c:pt idx="11">
                  <c:v>15806.5</c:v>
                </c:pt>
                <c:pt idx="12">
                  <c:v>15746</c:v>
                </c:pt>
                <c:pt idx="13">
                  <c:v>15781.5</c:v>
                </c:pt>
                <c:pt idx="14">
                  <c:v>15746.5</c:v>
                </c:pt>
                <c:pt idx="15">
                  <c:v>15891</c:v>
                </c:pt>
                <c:pt idx="16">
                  <c:v>15741</c:v>
                </c:pt>
                <c:pt idx="17">
                  <c:v>15890.5</c:v>
                </c:pt>
                <c:pt idx="18">
                  <c:v>15740.5</c:v>
                </c:pt>
                <c:pt idx="19">
                  <c:v>15806</c:v>
                </c:pt>
                <c:pt idx="20">
                  <c:v>14844.5</c:v>
                </c:pt>
                <c:pt idx="21">
                  <c:v>15626.5</c:v>
                </c:pt>
                <c:pt idx="22">
                  <c:v>15776</c:v>
                </c:pt>
                <c:pt idx="23">
                  <c:v>15776.5</c:v>
                </c:pt>
                <c:pt idx="24">
                  <c:v>17731.5</c:v>
                </c:pt>
                <c:pt idx="25">
                  <c:v>17769.5</c:v>
                </c:pt>
                <c:pt idx="26">
                  <c:v>17770</c:v>
                </c:pt>
                <c:pt idx="27">
                  <c:v>19955.5</c:v>
                </c:pt>
                <c:pt idx="28">
                  <c:v>20803.5</c:v>
                </c:pt>
                <c:pt idx="29">
                  <c:v>20804</c:v>
                </c:pt>
                <c:pt idx="30">
                  <c:v>21729.5</c:v>
                </c:pt>
                <c:pt idx="31">
                  <c:v>21730</c:v>
                </c:pt>
                <c:pt idx="32">
                  <c:v>21784</c:v>
                </c:pt>
                <c:pt idx="33">
                  <c:v>21784.5</c:v>
                </c:pt>
                <c:pt idx="34">
                  <c:v>22715.5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0.29389599999558413</c:v>
                </c:pt>
                <c:pt idx="2">
                  <c:v>0.30258400000457186</c:v>
                </c:pt>
                <c:pt idx="3">
                  <c:v>0.29960000000573928</c:v>
                </c:pt>
                <c:pt idx="4">
                  <c:v>0.30263600000034785</c:v>
                </c:pt>
                <c:pt idx="5">
                  <c:v>0.29995200000121258</c:v>
                </c:pt>
                <c:pt idx="6">
                  <c:v>0.29837599999882514</c:v>
                </c:pt>
                <c:pt idx="7">
                  <c:v>0.29949199999828124</c:v>
                </c:pt>
                <c:pt idx="8">
                  <c:v>0.30036000000109198</c:v>
                </c:pt>
                <c:pt idx="9">
                  <c:v>0.30227600000216626</c:v>
                </c:pt>
                <c:pt idx="10">
                  <c:v>0.31182399999670452</c:v>
                </c:pt>
                <c:pt idx="11">
                  <c:v>0.31370800000149757</c:v>
                </c:pt>
                <c:pt idx="12">
                  <c:v>0.31587199999921722</c:v>
                </c:pt>
                <c:pt idx="13">
                  <c:v>0.31450799999583978</c:v>
                </c:pt>
                <c:pt idx="14">
                  <c:v>0.31128799999714829</c:v>
                </c:pt>
                <c:pt idx="15">
                  <c:v>0.31901199999992969</c:v>
                </c:pt>
                <c:pt idx="16">
                  <c:v>0.30841199999849778</c:v>
                </c:pt>
                <c:pt idx="17">
                  <c:v>0.31379600000218488</c:v>
                </c:pt>
                <c:pt idx="18">
                  <c:v>0.31039600000076462</c:v>
                </c:pt>
                <c:pt idx="19">
                  <c:v>0.31699200000002747</c:v>
                </c:pt>
                <c:pt idx="20">
                  <c:v>0.30132400000002235</c:v>
                </c:pt>
                <c:pt idx="21">
                  <c:v>0.3124379999935627</c:v>
                </c:pt>
                <c:pt idx="22">
                  <c:v>0.31388199999491917</c:v>
                </c:pt>
                <c:pt idx="23">
                  <c:v>0.31298799999785842</c:v>
                </c:pt>
                <c:pt idx="24">
                  <c:v>0.33940799999982119</c:v>
                </c:pt>
                <c:pt idx="25">
                  <c:v>0.33702400000038324</c:v>
                </c:pt>
                <c:pt idx="26">
                  <c:v>0.33443999999872176</c:v>
                </c:pt>
                <c:pt idx="27">
                  <c:v>0.35747599999740487</c:v>
                </c:pt>
                <c:pt idx="28">
                  <c:v>0.36781199999677483</c:v>
                </c:pt>
                <c:pt idx="29">
                  <c:v>0.37692800000513671</c:v>
                </c:pt>
                <c:pt idx="30">
                  <c:v>0.38144399999873713</c:v>
                </c:pt>
                <c:pt idx="31">
                  <c:v>0.37986000000091735</c:v>
                </c:pt>
                <c:pt idx="32">
                  <c:v>0.38278800000261981</c:v>
                </c:pt>
                <c:pt idx="33">
                  <c:v>0.38220399999408983</c:v>
                </c:pt>
                <c:pt idx="34">
                  <c:v>0.37929599999915808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D2-480E-B62B-A1996D2AE4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14853</c:v>
                </c:pt>
                <c:pt idx="2">
                  <c:v>14874.5</c:v>
                </c:pt>
                <c:pt idx="3">
                  <c:v>14875</c:v>
                </c:pt>
                <c:pt idx="4">
                  <c:v>14885.5</c:v>
                </c:pt>
                <c:pt idx="5">
                  <c:v>14886</c:v>
                </c:pt>
                <c:pt idx="6">
                  <c:v>14918</c:v>
                </c:pt>
                <c:pt idx="7">
                  <c:v>14918.5</c:v>
                </c:pt>
                <c:pt idx="8">
                  <c:v>14942.5</c:v>
                </c:pt>
                <c:pt idx="9">
                  <c:v>14943</c:v>
                </c:pt>
                <c:pt idx="10">
                  <c:v>15782</c:v>
                </c:pt>
                <c:pt idx="11">
                  <c:v>15806.5</c:v>
                </c:pt>
                <c:pt idx="12">
                  <c:v>15746</c:v>
                </c:pt>
                <c:pt idx="13">
                  <c:v>15781.5</c:v>
                </c:pt>
                <c:pt idx="14">
                  <c:v>15746.5</c:v>
                </c:pt>
                <c:pt idx="15">
                  <c:v>15891</c:v>
                </c:pt>
                <c:pt idx="16">
                  <c:v>15741</c:v>
                </c:pt>
                <c:pt idx="17">
                  <c:v>15890.5</c:v>
                </c:pt>
                <c:pt idx="18">
                  <c:v>15740.5</c:v>
                </c:pt>
                <c:pt idx="19">
                  <c:v>15806</c:v>
                </c:pt>
                <c:pt idx="20">
                  <c:v>14844.5</c:v>
                </c:pt>
                <c:pt idx="21">
                  <c:v>15626.5</c:v>
                </c:pt>
                <c:pt idx="22">
                  <c:v>15776</c:v>
                </c:pt>
                <c:pt idx="23">
                  <c:v>15776.5</c:v>
                </c:pt>
                <c:pt idx="24">
                  <c:v>17731.5</c:v>
                </c:pt>
                <c:pt idx="25">
                  <c:v>17769.5</c:v>
                </c:pt>
                <c:pt idx="26">
                  <c:v>17770</c:v>
                </c:pt>
                <c:pt idx="27">
                  <c:v>19955.5</c:v>
                </c:pt>
                <c:pt idx="28">
                  <c:v>20803.5</c:v>
                </c:pt>
                <c:pt idx="29">
                  <c:v>20804</c:v>
                </c:pt>
                <c:pt idx="30">
                  <c:v>21729.5</c:v>
                </c:pt>
                <c:pt idx="31">
                  <c:v>21730</c:v>
                </c:pt>
                <c:pt idx="32">
                  <c:v>21784</c:v>
                </c:pt>
                <c:pt idx="33">
                  <c:v>21784.5</c:v>
                </c:pt>
                <c:pt idx="34">
                  <c:v>22715.5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D2-480E-B62B-A1996D2AE4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14853</c:v>
                </c:pt>
                <c:pt idx="2">
                  <c:v>14874.5</c:v>
                </c:pt>
                <c:pt idx="3">
                  <c:v>14875</c:v>
                </c:pt>
                <c:pt idx="4">
                  <c:v>14885.5</c:v>
                </c:pt>
                <c:pt idx="5">
                  <c:v>14886</c:v>
                </c:pt>
                <c:pt idx="6">
                  <c:v>14918</c:v>
                </c:pt>
                <c:pt idx="7">
                  <c:v>14918.5</c:v>
                </c:pt>
                <c:pt idx="8">
                  <c:v>14942.5</c:v>
                </c:pt>
                <c:pt idx="9">
                  <c:v>14943</c:v>
                </c:pt>
                <c:pt idx="10">
                  <c:v>15782</c:v>
                </c:pt>
                <c:pt idx="11">
                  <c:v>15806.5</c:v>
                </c:pt>
                <c:pt idx="12">
                  <c:v>15746</c:v>
                </c:pt>
                <c:pt idx="13">
                  <c:v>15781.5</c:v>
                </c:pt>
                <c:pt idx="14">
                  <c:v>15746.5</c:v>
                </c:pt>
                <c:pt idx="15">
                  <c:v>15891</c:v>
                </c:pt>
                <c:pt idx="16">
                  <c:v>15741</c:v>
                </c:pt>
                <c:pt idx="17">
                  <c:v>15890.5</c:v>
                </c:pt>
                <c:pt idx="18">
                  <c:v>15740.5</c:v>
                </c:pt>
                <c:pt idx="19">
                  <c:v>15806</c:v>
                </c:pt>
                <c:pt idx="20">
                  <c:v>14844.5</c:v>
                </c:pt>
                <c:pt idx="21">
                  <c:v>15626.5</c:v>
                </c:pt>
                <c:pt idx="22">
                  <c:v>15776</c:v>
                </c:pt>
                <c:pt idx="23">
                  <c:v>15776.5</c:v>
                </c:pt>
                <c:pt idx="24">
                  <c:v>17731.5</c:v>
                </c:pt>
                <c:pt idx="25">
                  <c:v>17769.5</c:v>
                </c:pt>
                <c:pt idx="26">
                  <c:v>17770</c:v>
                </c:pt>
                <c:pt idx="27">
                  <c:v>19955.5</c:v>
                </c:pt>
                <c:pt idx="28">
                  <c:v>20803.5</c:v>
                </c:pt>
                <c:pt idx="29">
                  <c:v>20804</c:v>
                </c:pt>
                <c:pt idx="30">
                  <c:v>21729.5</c:v>
                </c:pt>
                <c:pt idx="31">
                  <c:v>21730</c:v>
                </c:pt>
                <c:pt idx="32">
                  <c:v>21784</c:v>
                </c:pt>
                <c:pt idx="33">
                  <c:v>21784.5</c:v>
                </c:pt>
                <c:pt idx="34">
                  <c:v>22715.5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D2-480E-B62B-A1996D2AE4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4.1999999999999997E-3</c:v>
                  </c:pt>
                  <c:pt idx="3">
                    <c:v>5.0000000000000001E-3</c:v>
                  </c:pt>
                  <c:pt idx="4">
                    <c:v>5.3E-3</c:v>
                  </c:pt>
                  <c:pt idx="5">
                    <c:v>5.3E-3</c:v>
                  </c:pt>
                  <c:pt idx="6">
                    <c:v>4.5999999999999999E-3</c:v>
                  </c:pt>
                  <c:pt idx="7">
                    <c:v>5.3E-3</c:v>
                  </c:pt>
                  <c:pt idx="8">
                    <c:v>4.4999999999999997E-3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3.2000000000000002E-3</c:v>
                  </c:pt>
                  <c:pt idx="13">
                    <c:v>3.8E-3</c:v>
                  </c:pt>
                  <c:pt idx="14">
                    <c:v>4.3E-3</c:v>
                  </c:pt>
                  <c:pt idx="15">
                    <c:v>4.5999999999999999E-3</c:v>
                  </c:pt>
                  <c:pt idx="16">
                    <c:v>5.1000000000000004E-3</c:v>
                  </c:pt>
                  <c:pt idx="17">
                    <c:v>6.1000000000000004E-3</c:v>
                  </c:pt>
                  <c:pt idx="18">
                    <c:v>6.4999999999999997E-3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0</c:v>
                  </c:pt>
                  <c:pt idx="28">
                    <c:v>2.2000000000000001E-3</c:v>
                  </c:pt>
                  <c:pt idx="29">
                    <c:v>2.8999999999999998E-3</c:v>
                  </c:pt>
                  <c:pt idx="30">
                    <c:v>1.2999999999999999E-3</c:v>
                  </c:pt>
                  <c:pt idx="31">
                    <c:v>1E-4</c:v>
                  </c:pt>
                  <c:pt idx="32">
                    <c:v>1.4E-3</c:v>
                  </c:pt>
                  <c:pt idx="33">
                    <c:v>2.3999999999999998E-3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14853</c:v>
                </c:pt>
                <c:pt idx="2">
                  <c:v>14874.5</c:v>
                </c:pt>
                <c:pt idx="3">
                  <c:v>14875</c:v>
                </c:pt>
                <c:pt idx="4">
                  <c:v>14885.5</c:v>
                </c:pt>
                <c:pt idx="5">
                  <c:v>14886</c:v>
                </c:pt>
                <c:pt idx="6">
                  <c:v>14918</c:v>
                </c:pt>
                <c:pt idx="7">
                  <c:v>14918.5</c:v>
                </c:pt>
                <c:pt idx="8">
                  <c:v>14942.5</c:v>
                </c:pt>
                <c:pt idx="9">
                  <c:v>14943</c:v>
                </c:pt>
                <c:pt idx="10">
                  <c:v>15782</c:v>
                </c:pt>
                <c:pt idx="11">
                  <c:v>15806.5</c:v>
                </c:pt>
                <c:pt idx="12">
                  <c:v>15746</c:v>
                </c:pt>
                <c:pt idx="13">
                  <c:v>15781.5</c:v>
                </c:pt>
                <c:pt idx="14">
                  <c:v>15746.5</c:v>
                </c:pt>
                <c:pt idx="15">
                  <c:v>15891</c:v>
                </c:pt>
                <c:pt idx="16">
                  <c:v>15741</c:v>
                </c:pt>
                <c:pt idx="17">
                  <c:v>15890.5</c:v>
                </c:pt>
                <c:pt idx="18">
                  <c:v>15740.5</c:v>
                </c:pt>
                <c:pt idx="19">
                  <c:v>15806</c:v>
                </c:pt>
                <c:pt idx="20">
                  <c:v>14844.5</c:v>
                </c:pt>
                <c:pt idx="21">
                  <c:v>15626.5</c:v>
                </c:pt>
                <c:pt idx="22">
                  <c:v>15776</c:v>
                </c:pt>
                <c:pt idx="23">
                  <c:v>15776.5</c:v>
                </c:pt>
                <c:pt idx="24">
                  <c:v>17731.5</c:v>
                </c:pt>
                <c:pt idx="25">
                  <c:v>17769.5</c:v>
                </c:pt>
                <c:pt idx="26">
                  <c:v>17770</c:v>
                </c:pt>
                <c:pt idx="27">
                  <c:v>19955.5</c:v>
                </c:pt>
                <c:pt idx="28">
                  <c:v>20803.5</c:v>
                </c:pt>
                <c:pt idx="29">
                  <c:v>20804</c:v>
                </c:pt>
                <c:pt idx="30">
                  <c:v>21729.5</c:v>
                </c:pt>
                <c:pt idx="31">
                  <c:v>21730</c:v>
                </c:pt>
                <c:pt idx="32">
                  <c:v>21784</c:v>
                </c:pt>
                <c:pt idx="33">
                  <c:v>21784.5</c:v>
                </c:pt>
                <c:pt idx="34">
                  <c:v>22715.5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D2-480E-B62B-A1996D2AE4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14853</c:v>
                </c:pt>
                <c:pt idx="2">
                  <c:v>14874.5</c:v>
                </c:pt>
                <c:pt idx="3">
                  <c:v>14875</c:v>
                </c:pt>
                <c:pt idx="4">
                  <c:v>14885.5</c:v>
                </c:pt>
                <c:pt idx="5">
                  <c:v>14886</c:v>
                </c:pt>
                <c:pt idx="6">
                  <c:v>14918</c:v>
                </c:pt>
                <c:pt idx="7">
                  <c:v>14918.5</c:v>
                </c:pt>
                <c:pt idx="8">
                  <c:v>14942.5</c:v>
                </c:pt>
                <c:pt idx="9">
                  <c:v>14943</c:v>
                </c:pt>
                <c:pt idx="10">
                  <c:v>15782</c:v>
                </c:pt>
                <c:pt idx="11">
                  <c:v>15806.5</c:v>
                </c:pt>
                <c:pt idx="12">
                  <c:v>15746</c:v>
                </c:pt>
                <c:pt idx="13">
                  <c:v>15781.5</c:v>
                </c:pt>
                <c:pt idx="14">
                  <c:v>15746.5</c:v>
                </c:pt>
                <c:pt idx="15">
                  <c:v>15891</c:v>
                </c:pt>
                <c:pt idx="16">
                  <c:v>15741</c:v>
                </c:pt>
                <c:pt idx="17">
                  <c:v>15890.5</c:v>
                </c:pt>
                <c:pt idx="18">
                  <c:v>15740.5</c:v>
                </c:pt>
                <c:pt idx="19">
                  <c:v>15806</c:v>
                </c:pt>
                <c:pt idx="20">
                  <c:v>14844.5</c:v>
                </c:pt>
                <c:pt idx="21">
                  <c:v>15626.5</c:v>
                </c:pt>
                <c:pt idx="22">
                  <c:v>15776</c:v>
                </c:pt>
                <c:pt idx="23">
                  <c:v>15776.5</c:v>
                </c:pt>
                <c:pt idx="24">
                  <c:v>17731.5</c:v>
                </c:pt>
                <c:pt idx="25">
                  <c:v>17769.5</c:v>
                </c:pt>
                <c:pt idx="26">
                  <c:v>17770</c:v>
                </c:pt>
                <c:pt idx="27">
                  <c:v>19955.5</c:v>
                </c:pt>
                <c:pt idx="28">
                  <c:v>20803.5</c:v>
                </c:pt>
                <c:pt idx="29">
                  <c:v>20804</c:v>
                </c:pt>
                <c:pt idx="30">
                  <c:v>21729.5</c:v>
                </c:pt>
                <c:pt idx="31">
                  <c:v>21730</c:v>
                </c:pt>
                <c:pt idx="32">
                  <c:v>21784</c:v>
                </c:pt>
                <c:pt idx="33">
                  <c:v>21784.5</c:v>
                </c:pt>
                <c:pt idx="34">
                  <c:v>22715.5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0.13239990902152354</c:v>
                </c:pt>
                <c:pt idx="1">
                  <c:v>0.30162990757847663</c:v>
                </c:pt>
                <c:pt idx="2">
                  <c:v>0.30187487122009615</c:v>
                </c:pt>
                <c:pt idx="3">
                  <c:v>0.30188056804897101</c:v>
                </c:pt>
                <c:pt idx="4">
                  <c:v>0.30200020145534334</c:v>
                </c:pt>
                <c:pt idx="5">
                  <c:v>0.3020058982842182</c:v>
                </c:pt>
                <c:pt idx="6">
                  <c:v>0.30237049533221005</c:v>
                </c:pt>
                <c:pt idx="7">
                  <c:v>0.30237619216108491</c:v>
                </c:pt>
                <c:pt idx="8">
                  <c:v>0.30264963994707877</c:v>
                </c:pt>
                <c:pt idx="9">
                  <c:v>0.30265533677595369</c:v>
                </c:pt>
                <c:pt idx="10">
                  <c:v>0.31221461562798913</c:v>
                </c:pt>
                <c:pt idx="11">
                  <c:v>0.31249376024285791</c:v>
                </c:pt>
                <c:pt idx="12">
                  <c:v>0.31180444394899837</c:v>
                </c:pt>
                <c:pt idx="13">
                  <c:v>0.31220891879911428</c:v>
                </c:pt>
                <c:pt idx="14">
                  <c:v>0.31181014077787328</c:v>
                </c:pt>
                <c:pt idx="15">
                  <c:v>0.31345652432271132</c:v>
                </c:pt>
                <c:pt idx="16">
                  <c:v>0.31174747566024963</c:v>
                </c:pt>
                <c:pt idx="17">
                  <c:v>0.31345082749383646</c:v>
                </c:pt>
                <c:pt idx="18">
                  <c:v>0.31174177883137477</c:v>
                </c:pt>
                <c:pt idx="19">
                  <c:v>0.31248806341398305</c:v>
                </c:pt>
                <c:pt idx="20">
                  <c:v>0.30153306148760384</c:v>
                </c:pt>
                <c:pt idx="21">
                  <c:v>0.31044290184790391</c:v>
                </c:pt>
                <c:pt idx="22">
                  <c:v>0.31214625368149074</c:v>
                </c:pt>
                <c:pt idx="23">
                  <c:v>0.31215195051036559</c:v>
                </c:pt>
                <c:pt idx="24">
                  <c:v>0.33442655141111582</c:v>
                </c:pt>
                <c:pt idx="25">
                  <c:v>0.33485951040560613</c:v>
                </c:pt>
                <c:pt idx="26">
                  <c:v>0.33486520723448099</c:v>
                </c:pt>
                <c:pt idx="27">
                  <c:v>0.35976604624654729</c:v>
                </c:pt>
                <c:pt idx="28">
                  <c:v>0.3694278680183305</c:v>
                </c:pt>
                <c:pt idx="29">
                  <c:v>0.36943356484720535</c:v>
                </c:pt>
                <c:pt idx="30">
                  <c:v>0.3799783950945938</c:v>
                </c:pt>
                <c:pt idx="31">
                  <c:v>0.37998409192346871</c:v>
                </c:pt>
                <c:pt idx="32">
                  <c:v>0.38059934944195484</c:v>
                </c:pt>
                <c:pt idx="33">
                  <c:v>0.38060504627082975</c:v>
                </c:pt>
                <c:pt idx="34">
                  <c:v>0.39121254163584174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D2-480E-B62B-A1996D2AE4F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14853</c:v>
                </c:pt>
                <c:pt idx="2">
                  <c:v>14874.5</c:v>
                </c:pt>
                <c:pt idx="3">
                  <c:v>14875</c:v>
                </c:pt>
                <c:pt idx="4">
                  <c:v>14885.5</c:v>
                </c:pt>
                <c:pt idx="5">
                  <c:v>14886</c:v>
                </c:pt>
                <c:pt idx="6">
                  <c:v>14918</c:v>
                </c:pt>
                <c:pt idx="7">
                  <c:v>14918.5</c:v>
                </c:pt>
                <c:pt idx="8">
                  <c:v>14942.5</c:v>
                </c:pt>
                <c:pt idx="9">
                  <c:v>14943</c:v>
                </c:pt>
                <c:pt idx="10">
                  <c:v>15782</c:v>
                </c:pt>
                <c:pt idx="11">
                  <c:v>15806.5</c:v>
                </c:pt>
                <c:pt idx="12">
                  <c:v>15746</c:v>
                </c:pt>
                <c:pt idx="13">
                  <c:v>15781.5</c:v>
                </c:pt>
                <c:pt idx="14">
                  <c:v>15746.5</c:v>
                </c:pt>
                <c:pt idx="15">
                  <c:v>15891</c:v>
                </c:pt>
                <c:pt idx="16">
                  <c:v>15741</c:v>
                </c:pt>
                <c:pt idx="17">
                  <c:v>15890.5</c:v>
                </c:pt>
                <c:pt idx="18">
                  <c:v>15740.5</c:v>
                </c:pt>
                <c:pt idx="19">
                  <c:v>15806</c:v>
                </c:pt>
                <c:pt idx="20">
                  <c:v>14844.5</c:v>
                </c:pt>
                <c:pt idx="21">
                  <c:v>15626.5</c:v>
                </c:pt>
                <c:pt idx="22">
                  <c:v>15776</c:v>
                </c:pt>
                <c:pt idx="23">
                  <c:v>15776.5</c:v>
                </c:pt>
                <c:pt idx="24">
                  <c:v>17731.5</c:v>
                </c:pt>
                <c:pt idx="25">
                  <c:v>17769.5</c:v>
                </c:pt>
                <c:pt idx="26">
                  <c:v>17770</c:v>
                </c:pt>
                <c:pt idx="27">
                  <c:v>19955.5</c:v>
                </c:pt>
                <c:pt idx="28">
                  <c:v>20803.5</c:v>
                </c:pt>
                <c:pt idx="29">
                  <c:v>20804</c:v>
                </c:pt>
                <c:pt idx="30">
                  <c:v>21729.5</c:v>
                </c:pt>
                <c:pt idx="31">
                  <c:v>21730</c:v>
                </c:pt>
                <c:pt idx="32">
                  <c:v>21784</c:v>
                </c:pt>
                <c:pt idx="33">
                  <c:v>21784.5</c:v>
                </c:pt>
                <c:pt idx="34">
                  <c:v>22715.5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D2-480E-B62B-A1996D2AE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827784"/>
        <c:axId val="1"/>
      </c:scatterChart>
      <c:valAx>
        <c:axId val="611827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1827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504825</xdr:colOff>
      <xdr:row>18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96C0FF5-57B2-F10C-3DD0-44E22FC7E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41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31" t="s">
        <v>46</v>
      </c>
      <c r="G1" s="32" t="s">
        <v>47</v>
      </c>
      <c r="H1" s="39"/>
      <c r="I1" s="40" t="s">
        <v>48</v>
      </c>
      <c r="J1" s="31" t="s">
        <v>46</v>
      </c>
      <c r="K1" s="34">
        <v>23.54392</v>
      </c>
      <c r="L1" s="35">
        <v>36.451599999999999</v>
      </c>
      <c r="M1" s="36">
        <v>51462.648000000001</v>
      </c>
      <c r="N1" s="36">
        <v>0.36716799999999999</v>
      </c>
      <c r="O1" s="33" t="s">
        <v>49</v>
      </c>
    </row>
    <row r="2" spans="1:15" x14ac:dyDescent="0.2">
      <c r="A2" t="s">
        <v>28</v>
      </c>
      <c r="B2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5</v>
      </c>
      <c r="C4" s="27">
        <v>51462.648000000001</v>
      </c>
      <c r="D4" s="28">
        <v>0.36716799999999999</v>
      </c>
    </row>
    <row r="5" spans="1:15" ht="13.5" thickTop="1" x14ac:dyDescent="0.2">
      <c r="A5" s="9" t="s">
        <v>33</v>
      </c>
      <c r="B5" s="10"/>
      <c r="C5" s="11">
        <v>-9.5</v>
      </c>
      <c r="D5" s="10" t="s">
        <v>34</v>
      </c>
      <c r="E5" s="10"/>
    </row>
    <row r="6" spans="1:15" x14ac:dyDescent="0.2">
      <c r="A6" s="5" t="s">
        <v>6</v>
      </c>
    </row>
    <row r="7" spans="1:15" x14ac:dyDescent="0.2">
      <c r="A7" t="s">
        <v>7</v>
      </c>
      <c r="C7" s="61">
        <f>M1</f>
        <v>51462.648000000001</v>
      </c>
      <c r="D7" s="29" t="s">
        <v>51</v>
      </c>
    </row>
    <row r="8" spans="1:15" x14ac:dyDescent="0.2">
      <c r="A8" t="s">
        <v>8</v>
      </c>
      <c r="C8" s="61">
        <f>N1</f>
        <v>0.36716799999999999</v>
      </c>
      <c r="D8" s="29" t="str">
        <f>D7</f>
        <v>GCVS</v>
      </c>
    </row>
    <row r="9" spans="1:15" x14ac:dyDescent="0.2">
      <c r="A9" s="24" t="s">
        <v>37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15" x14ac:dyDescent="0.2">
      <c r="A11" s="10" t="s">
        <v>20</v>
      </c>
      <c r="B11" s="10"/>
      <c r="C11" s="21">
        <f ca="1">INTERCEPT(INDIRECT($D$9):G992,INDIRECT($C$9):F992)</f>
        <v>0.13239990902152354</v>
      </c>
      <c r="D11" s="3"/>
      <c r="E11" s="10"/>
    </row>
    <row r="12" spans="1:15" x14ac:dyDescent="0.2">
      <c r="A12" s="10" t="s">
        <v>21</v>
      </c>
      <c r="B12" s="10"/>
      <c r="C12" s="21">
        <f ca="1">SLOPE(INDIRECT($D$9):G992,INDIRECT($C$9):F992)</f>
        <v>1.1393657749744369E-5</v>
      </c>
      <c r="D12" s="3"/>
      <c r="E12" s="10"/>
    </row>
    <row r="13" spans="1:15" x14ac:dyDescent="0.2">
      <c r="A13" s="10" t="s">
        <v>23</v>
      </c>
      <c r="B13" s="10"/>
      <c r="C13" s="3" t="s">
        <v>18</v>
      </c>
    </row>
    <row r="14" spans="1:15" x14ac:dyDescent="0.2">
      <c r="A14" s="10"/>
      <c r="B14" s="10"/>
      <c r="C14" s="10"/>
    </row>
    <row r="15" spans="1:15" x14ac:dyDescent="0.2">
      <c r="A15" s="12" t="s">
        <v>22</v>
      </c>
      <c r="B15" s="10"/>
      <c r="C15" s="13">
        <f ca="1">(C7+C11)+(C8+C12)*INT(MAX(F21:F3533))</f>
        <v>59803.260326844815</v>
      </c>
      <c r="E15" s="14" t="s">
        <v>39</v>
      </c>
      <c r="F15" s="37">
        <v>1</v>
      </c>
    </row>
    <row r="16" spans="1:15" x14ac:dyDescent="0.2">
      <c r="A16" s="16" t="s">
        <v>9</v>
      </c>
      <c r="B16" s="10"/>
      <c r="C16" s="17">
        <f ca="1">+C8+C12</f>
        <v>0.36717939365774976</v>
      </c>
      <c r="E16" s="14" t="s">
        <v>35</v>
      </c>
      <c r="F16" s="38">
        <f ca="1">NOW()+15018.5+$C$5/24</f>
        <v>60319.576351504627</v>
      </c>
    </row>
    <row r="17" spans="1:18" ht="13.5" thickBot="1" x14ac:dyDescent="0.25">
      <c r="A17" s="14" t="s">
        <v>32</v>
      </c>
      <c r="B17" s="10"/>
      <c r="C17" s="10">
        <f>COUNT(C21:C2191)</f>
        <v>35</v>
      </c>
      <c r="E17" s="14" t="s">
        <v>40</v>
      </c>
      <c r="F17" s="15">
        <f ca="1">ROUND(2*(F16-$C$7)/$C$8,0)/2+F15</f>
        <v>24123.5</v>
      </c>
    </row>
    <row r="18" spans="1:18" ht="14.25" thickTop="1" thickBot="1" x14ac:dyDescent="0.25">
      <c r="A18" s="16" t="s">
        <v>10</v>
      </c>
      <c r="B18" s="10"/>
      <c r="C18" s="19">
        <f ca="1">+C15</f>
        <v>59803.260326844815</v>
      </c>
      <c r="D18" s="20">
        <f ca="1">+C16</f>
        <v>0.36717939365774976</v>
      </c>
      <c r="E18" s="14" t="s">
        <v>41</v>
      </c>
      <c r="F18" s="23">
        <f ca="1">ROUND(2*(F16-$C$15)/$C$16,0)/2+F15</f>
        <v>1407</v>
      </c>
    </row>
    <row r="19" spans="1:18" ht="13.5" thickTop="1" x14ac:dyDescent="0.2">
      <c r="E19" s="14" t="s">
        <v>36</v>
      </c>
      <c r="F19" s="18">
        <f ca="1">+$C$15+$C$16*F18-15018.5-$C$5/24</f>
        <v>45301.777567054603</v>
      </c>
    </row>
    <row r="20" spans="1:18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42</v>
      </c>
      <c r="I20" s="7" t="s">
        <v>43</v>
      </c>
      <c r="J20" s="7" t="s">
        <v>44</v>
      </c>
      <c r="K20" s="7" t="s">
        <v>45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R20" s="26" t="s">
        <v>38</v>
      </c>
    </row>
    <row r="21" spans="1:18" x14ac:dyDescent="0.2">
      <c r="A21" t="s">
        <v>51</v>
      </c>
      <c r="C21" s="8">
        <v>51462.648000000001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0.13239990902152354</v>
      </c>
      <c r="Q21" s="2">
        <f>+C21-15018.5</f>
        <v>36444.148000000001</v>
      </c>
    </row>
    <row r="22" spans="1:18" x14ac:dyDescent="0.2">
      <c r="A22" s="42" t="s">
        <v>52</v>
      </c>
      <c r="B22" s="43"/>
      <c r="C22" s="42">
        <v>56916.4882</v>
      </c>
      <c r="D22" s="42">
        <v>7.0000000000000001E-3</v>
      </c>
      <c r="E22">
        <f t="shared" ref="E22:E30" si="0">+(C22-C$7)/C$8</f>
        <v>14853.800440125498</v>
      </c>
      <c r="F22" s="41">
        <f>ROUND(2*E22,0)/2-1</f>
        <v>14853</v>
      </c>
      <c r="G22">
        <f t="shared" ref="G22:G30" si="1">+C22-(C$7+F22*C$8)</f>
        <v>0.29389599999558413</v>
      </c>
      <c r="K22">
        <f t="shared" ref="K22:K30" si="2">+G22</f>
        <v>0.29389599999558413</v>
      </c>
      <c r="O22">
        <f t="shared" ref="O22:O30" ca="1" si="3">+C$11+C$12*$F22</f>
        <v>0.30162990757847663</v>
      </c>
      <c r="Q22" s="2">
        <f t="shared" ref="Q22:Q30" si="4">+C22-15018.5</f>
        <v>41897.9882</v>
      </c>
    </row>
    <row r="23" spans="1:18" x14ac:dyDescent="0.2">
      <c r="A23" s="42" t="s">
        <v>52</v>
      </c>
      <c r="B23" s="43"/>
      <c r="C23" s="42">
        <v>56924.391000000003</v>
      </c>
      <c r="D23" s="42">
        <v>4.1999999999999997E-3</v>
      </c>
      <c r="E23">
        <f t="shared" si="0"/>
        <v>14875.324102318291</v>
      </c>
      <c r="F23" s="41">
        <f t="shared" ref="F23:F48" si="5">ROUND(2*E23,0)/2-1</f>
        <v>14874.5</v>
      </c>
      <c r="G23">
        <f t="shared" si="1"/>
        <v>0.30258400000457186</v>
      </c>
      <c r="K23">
        <f t="shared" si="2"/>
        <v>0.30258400000457186</v>
      </c>
      <c r="O23">
        <f t="shared" ca="1" si="3"/>
        <v>0.30187487122009615</v>
      </c>
      <c r="Q23" s="2">
        <f t="shared" si="4"/>
        <v>41905.891000000003</v>
      </c>
    </row>
    <row r="24" spans="1:18" x14ac:dyDescent="0.2">
      <c r="A24" s="42" t="s">
        <v>52</v>
      </c>
      <c r="B24" s="43"/>
      <c r="C24" s="42">
        <v>56924.571600000003</v>
      </c>
      <c r="D24" s="42">
        <v>5.0000000000000001E-3</v>
      </c>
      <c r="E24">
        <f t="shared" si="0"/>
        <v>14875.815975248393</v>
      </c>
      <c r="F24" s="41">
        <f t="shared" si="5"/>
        <v>14875</v>
      </c>
      <c r="G24">
        <f t="shared" si="1"/>
        <v>0.29960000000573928</v>
      </c>
      <c r="K24">
        <f t="shared" si="2"/>
        <v>0.29960000000573928</v>
      </c>
      <c r="O24">
        <f t="shared" ca="1" si="3"/>
        <v>0.30188056804897101</v>
      </c>
      <c r="Q24" s="2">
        <f t="shared" si="4"/>
        <v>41906.071600000003</v>
      </c>
    </row>
    <row r="25" spans="1:18" x14ac:dyDescent="0.2">
      <c r="A25" s="42" t="s">
        <v>52</v>
      </c>
      <c r="B25" s="43"/>
      <c r="C25" s="42">
        <v>56928.429900000003</v>
      </c>
      <c r="D25" s="42">
        <v>5.3E-3</v>
      </c>
      <c r="E25">
        <f t="shared" si="0"/>
        <v>14886.324243942832</v>
      </c>
      <c r="F25" s="41">
        <f t="shared" si="5"/>
        <v>14885.5</v>
      </c>
      <c r="G25">
        <f t="shared" si="1"/>
        <v>0.30263600000034785</v>
      </c>
      <c r="K25">
        <f t="shared" si="2"/>
        <v>0.30263600000034785</v>
      </c>
      <c r="O25">
        <f t="shared" ca="1" si="3"/>
        <v>0.30200020145534334</v>
      </c>
      <c r="Q25" s="2">
        <f t="shared" si="4"/>
        <v>41909.929900000003</v>
      </c>
    </row>
    <row r="26" spans="1:18" x14ac:dyDescent="0.2">
      <c r="A26" s="42" t="s">
        <v>52</v>
      </c>
      <c r="B26" s="43"/>
      <c r="C26" s="42">
        <v>56928.610800000002</v>
      </c>
      <c r="D26" s="42">
        <v>5.3E-3</v>
      </c>
      <c r="E26">
        <f t="shared" si="0"/>
        <v>14886.816933937602</v>
      </c>
      <c r="F26" s="41">
        <f t="shared" si="5"/>
        <v>14886</v>
      </c>
      <c r="G26">
        <f t="shared" si="1"/>
        <v>0.29995200000121258</v>
      </c>
      <c r="K26">
        <f t="shared" si="2"/>
        <v>0.29995200000121258</v>
      </c>
      <c r="O26">
        <f t="shared" ca="1" si="3"/>
        <v>0.3020058982842182</v>
      </c>
      <c r="Q26" s="2">
        <f t="shared" si="4"/>
        <v>41910.110800000002</v>
      </c>
    </row>
    <row r="27" spans="1:18" x14ac:dyDescent="0.2">
      <c r="A27" s="42" t="s">
        <v>52</v>
      </c>
      <c r="B27" s="43"/>
      <c r="C27" s="42">
        <v>56940.3586</v>
      </c>
      <c r="D27" s="42">
        <v>4.5999999999999999E-3</v>
      </c>
      <c r="E27">
        <f t="shared" si="0"/>
        <v>14918.81264162454</v>
      </c>
      <c r="F27" s="41">
        <f t="shared" si="5"/>
        <v>14918</v>
      </c>
      <c r="G27">
        <f t="shared" si="1"/>
        <v>0.29837599999882514</v>
      </c>
      <c r="K27">
        <f t="shared" si="2"/>
        <v>0.29837599999882514</v>
      </c>
      <c r="O27">
        <f t="shared" ca="1" si="3"/>
        <v>0.30237049533221005</v>
      </c>
      <c r="Q27" s="2">
        <f t="shared" si="4"/>
        <v>41921.8586</v>
      </c>
    </row>
    <row r="28" spans="1:18" x14ac:dyDescent="0.2">
      <c r="A28" s="42" t="s">
        <v>52</v>
      </c>
      <c r="B28" s="43"/>
      <c r="C28" s="42">
        <v>56940.543299999998</v>
      </c>
      <c r="D28" s="42">
        <v>5.3E-3</v>
      </c>
      <c r="E28">
        <f t="shared" si="0"/>
        <v>14919.315681105098</v>
      </c>
      <c r="F28" s="41">
        <f t="shared" si="5"/>
        <v>14918.5</v>
      </c>
      <c r="G28">
        <f t="shared" si="1"/>
        <v>0.29949199999828124</v>
      </c>
      <c r="K28">
        <f t="shared" si="2"/>
        <v>0.29949199999828124</v>
      </c>
      <c r="O28">
        <f t="shared" ca="1" si="3"/>
        <v>0.30237619216108491</v>
      </c>
      <c r="Q28" s="2">
        <f t="shared" si="4"/>
        <v>41922.043299999998</v>
      </c>
    </row>
    <row r="29" spans="1:18" x14ac:dyDescent="0.2">
      <c r="A29" s="42" t="s">
        <v>52</v>
      </c>
      <c r="B29" s="43"/>
      <c r="C29" s="42">
        <v>56949.356200000002</v>
      </c>
      <c r="D29" s="42">
        <v>4.4999999999999997E-3</v>
      </c>
      <c r="E29">
        <f t="shared" si="0"/>
        <v>14943.31804514555</v>
      </c>
      <c r="F29" s="41">
        <f t="shared" si="5"/>
        <v>14942.5</v>
      </c>
      <c r="G29">
        <f t="shared" si="1"/>
        <v>0.30036000000109198</v>
      </c>
      <c r="K29">
        <f t="shared" si="2"/>
        <v>0.30036000000109198</v>
      </c>
      <c r="O29">
        <f t="shared" ca="1" si="3"/>
        <v>0.30264963994707877</v>
      </c>
      <c r="Q29" s="2">
        <f t="shared" si="4"/>
        <v>41930.856200000002</v>
      </c>
    </row>
    <row r="30" spans="1:18" x14ac:dyDescent="0.2">
      <c r="A30" s="42" t="s">
        <v>52</v>
      </c>
      <c r="B30" s="43"/>
      <c r="C30" s="42">
        <v>56949.541700000002</v>
      </c>
      <c r="D30" s="42">
        <v>1.6999999999999999E-3</v>
      </c>
      <c r="E30">
        <f t="shared" si="0"/>
        <v>14943.823263465227</v>
      </c>
      <c r="F30" s="41">
        <f t="shared" si="5"/>
        <v>14943</v>
      </c>
      <c r="G30">
        <f t="shared" si="1"/>
        <v>0.30227600000216626</v>
      </c>
      <c r="K30">
        <f t="shared" si="2"/>
        <v>0.30227600000216626</v>
      </c>
      <c r="O30">
        <f t="shared" ca="1" si="3"/>
        <v>0.30265533677595369</v>
      </c>
      <c r="Q30" s="2">
        <f t="shared" si="4"/>
        <v>41931.041700000002</v>
      </c>
    </row>
    <row r="31" spans="1:18" x14ac:dyDescent="0.2">
      <c r="A31" s="44" t="s">
        <v>2</v>
      </c>
      <c r="B31" s="45" t="s">
        <v>3</v>
      </c>
      <c r="C31" s="46">
        <v>57257.605199999998</v>
      </c>
      <c r="D31" s="46">
        <v>4.0000000000000002E-4</v>
      </c>
      <c r="E31">
        <f t="shared" ref="E31:E44" si="6">+(C31-C$7)/C$8</f>
        <v>15782.849267910049</v>
      </c>
      <c r="F31" s="41">
        <f t="shared" si="5"/>
        <v>15782</v>
      </c>
      <c r="G31">
        <f t="shared" ref="G31:G44" si="7">+C31-(C$7+F31*C$8)</f>
        <v>0.31182399999670452</v>
      </c>
      <c r="K31">
        <f t="shared" ref="K31:K44" si="8">+G31</f>
        <v>0.31182399999670452</v>
      </c>
      <c r="O31">
        <f t="shared" ref="O31:O44" ca="1" si="9">+C$11+C$12*$F31</f>
        <v>0.31221461562798913</v>
      </c>
      <c r="Q31" s="2">
        <f t="shared" ref="Q31:Q44" si="10">+C31-15018.5</f>
        <v>42239.105199999998</v>
      </c>
    </row>
    <row r="32" spans="1:18" x14ac:dyDescent="0.2">
      <c r="A32" s="44" t="s">
        <v>2</v>
      </c>
      <c r="B32" s="45" t="s">
        <v>3</v>
      </c>
      <c r="C32" s="46">
        <v>57266.602700000003</v>
      </c>
      <c r="D32" s="46">
        <v>2.0999999999999999E-3</v>
      </c>
      <c r="E32">
        <f t="shared" si="6"/>
        <v>15807.354399076177</v>
      </c>
      <c r="F32" s="41">
        <f t="shared" si="5"/>
        <v>15806.5</v>
      </c>
      <c r="G32">
        <f t="shared" si="7"/>
        <v>0.31370800000149757</v>
      </c>
      <c r="K32">
        <f t="shared" si="8"/>
        <v>0.31370800000149757</v>
      </c>
      <c r="O32">
        <f t="shared" ca="1" si="9"/>
        <v>0.31249376024285791</v>
      </c>
      <c r="Q32" s="2">
        <f t="shared" si="10"/>
        <v>42248.102700000003</v>
      </c>
    </row>
    <row r="33" spans="1:17" x14ac:dyDescent="0.2">
      <c r="A33" s="44" t="s">
        <v>2</v>
      </c>
      <c r="B33" s="45" t="s">
        <v>3</v>
      </c>
      <c r="C33" s="46">
        <v>57244.391199999998</v>
      </c>
      <c r="D33" s="46">
        <v>3.2000000000000002E-3</v>
      </c>
      <c r="E33">
        <f t="shared" si="6"/>
        <v>15746.860292835969</v>
      </c>
      <c r="F33" s="41">
        <f t="shared" si="5"/>
        <v>15746</v>
      </c>
      <c r="G33">
        <f t="shared" si="7"/>
        <v>0.31587199999921722</v>
      </c>
      <c r="K33">
        <f t="shared" si="8"/>
        <v>0.31587199999921722</v>
      </c>
      <c r="O33">
        <f t="shared" ca="1" si="9"/>
        <v>0.31180444394899837</v>
      </c>
      <c r="Q33" s="2">
        <f t="shared" si="10"/>
        <v>42225.891199999998</v>
      </c>
    </row>
    <row r="34" spans="1:17" x14ac:dyDescent="0.2">
      <c r="A34" s="44" t="s">
        <v>2</v>
      </c>
      <c r="B34" s="45" t="s">
        <v>3</v>
      </c>
      <c r="C34" s="46">
        <v>57257.424299999999</v>
      </c>
      <c r="D34" s="46">
        <v>3.8E-3</v>
      </c>
      <c r="E34">
        <f t="shared" si="6"/>
        <v>15782.356577915281</v>
      </c>
      <c r="F34" s="41">
        <f t="shared" si="5"/>
        <v>15781.5</v>
      </c>
      <c r="G34">
        <f t="shared" si="7"/>
        <v>0.31450799999583978</v>
      </c>
      <c r="K34">
        <f t="shared" si="8"/>
        <v>0.31450799999583978</v>
      </c>
      <c r="O34">
        <f t="shared" ca="1" si="9"/>
        <v>0.31220891879911428</v>
      </c>
      <c r="Q34" s="2">
        <f t="shared" si="10"/>
        <v>42238.924299999999</v>
      </c>
    </row>
    <row r="35" spans="1:17" x14ac:dyDescent="0.2">
      <c r="A35" s="44" t="s">
        <v>2</v>
      </c>
      <c r="B35" s="45" t="s">
        <v>3</v>
      </c>
      <c r="C35" s="46">
        <v>57244.570200000002</v>
      </c>
      <c r="D35" s="46">
        <v>4.3E-3</v>
      </c>
      <c r="E35">
        <f t="shared" si="6"/>
        <v>15747.347808087854</v>
      </c>
      <c r="F35" s="41">
        <f t="shared" si="5"/>
        <v>15746.5</v>
      </c>
      <c r="G35">
        <f t="shared" si="7"/>
        <v>0.31128799999714829</v>
      </c>
      <c r="K35">
        <f t="shared" si="8"/>
        <v>0.31128799999714829</v>
      </c>
      <c r="O35">
        <f t="shared" ca="1" si="9"/>
        <v>0.31181014077787328</v>
      </c>
      <c r="Q35" s="2">
        <f t="shared" si="10"/>
        <v>42226.070200000002</v>
      </c>
    </row>
    <row r="36" spans="1:17" x14ac:dyDescent="0.2">
      <c r="A36" s="44" t="s">
        <v>2</v>
      </c>
      <c r="B36" s="45" t="s">
        <v>3</v>
      </c>
      <c r="C36" s="46">
        <v>57297.633699999998</v>
      </c>
      <c r="D36" s="46">
        <v>4.5999999999999999E-3</v>
      </c>
      <c r="E36">
        <f t="shared" si="6"/>
        <v>15891.868844779494</v>
      </c>
      <c r="F36" s="41">
        <f t="shared" si="5"/>
        <v>15891</v>
      </c>
      <c r="G36">
        <f t="shared" si="7"/>
        <v>0.31901199999992969</v>
      </c>
      <c r="K36">
        <f t="shared" si="8"/>
        <v>0.31901199999992969</v>
      </c>
      <c r="O36">
        <f t="shared" ca="1" si="9"/>
        <v>0.31345652432271132</v>
      </c>
      <c r="Q36" s="2">
        <f t="shared" si="10"/>
        <v>42279.133699999998</v>
      </c>
    </row>
    <row r="37" spans="1:17" x14ac:dyDescent="0.2">
      <c r="A37" s="44" t="s">
        <v>2</v>
      </c>
      <c r="B37" s="45" t="s">
        <v>3</v>
      </c>
      <c r="C37" s="46">
        <v>57242.547899999998</v>
      </c>
      <c r="D37" s="46">
        <v>5.1000000000000004E-3</v>
      </c>
      <c r="E37">
        <f t="shared" si="6"/>
        <v>15741.839975161225</v>
      </c>
      <c r="F37" s="41">
        <f t="shared" si="5"/>
        <v>15741</v>
      </c>
      <c r="G37">
        <f t="shared" si="7"/>
        <v>0.30841199999849778</v>
      </c>
      <c r="K37">
        <f t="shared" si="8"/>
        <v>0.30841199999849778</v>
      </c>
      <c r="O37">
        <f t="shared" ca="1" si="9"/>
        <v>0.31174747566024963</v>
      </c>
      <c r="Q37" s="2">
        <f t="shared" si="10"/>
        <v>42224.047899999998</v>
      </c>
    </row>
    <row r="38" spans="1:17" x14ac:dyDescent="0.2">
      <c r="A38" s="44" t="s">
        <v>2</v>
      </c>
      <c r="B38" s="45" t="s">
        <v>3</v>
      </c>
      <c r="C38" s="46">
        <v>57297.444900000002</v>
      </c>
      <c r="D38" s="46">
        <v>6.1000000000000004E-3</v>
      </c>
      <c r="E38">
        <f t="shared" si="6"/>
        <v>15891.354638748478</v>
      </c>
      <c r="F38" s="41">
        <f t="shared" si="5"/>
        <v>15890.5</v>
      </c>
      <c r="G38">
        <f t="shared" si="7"/>
        <v>0.31379600000218488</v>
      </c>
      <c r="K38">
        <f t="shared" si="8"/>
        <v>0.31379600000218488</v>
      </c>
      <c r="O38">
        <f t="shared" ca="1" si="9"/>
        <v>0.31345082749383646</v>
      </c>
      <c r="Q38" s="2">
        <f t="shared" si="10"/>
        <v>42278.944900000002</v>
      </c>
    </row>
    <row r="39" spans="1:17" x14ac:dyDescent="0.2">
      <c r="A39" s="44" t="s">
        <v>2</v>
      </c>
      <c r="B39" s="45" t="s">
        <v>3</v>
      </c>
      <c r="C39" s="46">
        <v>57242.366300000002</v>
      </c>
      <c r="D39" s="46">
        <v>6.4999999999999997E-3</v>
      </c>
      <c r="E39">
        <f t="shared" si="6"/>
        <v>15741.345378682239</v>
      </c>
      <c r="F39" s="41">
        <f t="shared" si="5"/>
        <v>15740.5</v>
      </c>
      <c r="G39">
        <f t="shared" si="7"/>
        <v>0.31039600000076462</v>
      </c>
      <c r="K39">
        <f t="shared" si="8"/>
        <v>0.31039600000076462</v>
      </c>
      <c r="O39">
        <f t="shared" ca="1" si="9"/>
        <v>0.31174177883137477</v>
      </c>
      <c r="Q39" s="2">
        <f t="shared" si="10"/>
        <v>42223.866300000002</v>
      </c>
    </row>
    <row r="40" spans="1:17" x14ac:dyDescent="0.2">
      <c r="A40" s="44" t="s">
        <v>2</v>
      </c>
      <c r="B40" s="45" t="s">
        <v>3</v>
      </c>
      <c r="C40" s="46">
        <v>57266.422400000003</v>
      </c>
      <c r="D40" s="46" t="s">
        <v>1</v>
      </c>
      <c r="E40">
        <f t="shared" si="6"/>
        <v>15806.863343210744</v>
      </c>
      <c r="F40" s="41">
        <f t="shared" si="5"/>
        <v>15806</v>
      </c>
      <c r="G40">
        <f t="shared" si="7"/>
        <v>0.31699200000002747</v>
      </c>
      <c r="K40">
        <f t="shared" si="8"/>
        <v>0.31699200000002747</v>
      </c>
      <c r="O40">
        <f t="shared" ca="1" si="9"/>
        <v>0.31248806341398305</v>
      </c>
      <c r="Q40" s="2">
        <f t="shared" si="10"/>
        <v>42247.922400000003</v>
      </c>
    </row>
    <row r="41" spans="1:17" x14ac:dyDescent="0.2">
      <c r="A41" s="47" t="s">
        <v>53</v>
      </c>
      <c r="B41" s="48" t="s">
        <v>3</v>
      </c>
      <c r="C41" s="49">
        <v>56913.3747</v>
      </c>
      <c r="D41" s="49">
        <v>4.0000000000000002E-4</v>
      </c>
      <c r="E41" s="50">
        <f t="shared" si="6"/>
        <v>14845.320670646677</v>
      </c>
      <c r="F41" s="41">
        <f t="shared" si="5"/>
        <v>14844.5</v>
      </c>
      <c r="G41">
        <f t="shared" si="7"/>
        <v>0.30132400000002235</v>
      </c>
      <c r="K41">
        <f t="shared" si="8"/>
        <v>0.30132400000002235</v>
      </c>
      <c r="O41">
        <f t="shared" ca="1" si="9"/>
        <v>0.30153306148760384</v>
      </c>
      <c r="Q41" s="2">
        <f t="shared" si="10"/>
        <v>41894.8747</v>
      </c>
    </row>
    <row r="42" spans="1:17" x14ac:dyDescent="0.2">
      <c r="A42" s="47" t="s">
        <v>53</v>
      </c>
      <c r="B42" s="48" t="s">
        <v>3</v>
      </c>
      <c r="C42" s="49">
        <v>57200.511189999997</v>
      </c>
      <c r="D42" s="49">
        <v>4.0000000000000002E-4</v>
      </c>
      <c r="E42" s="50">
        <f t="shared" si="6"/>
        <v>15627.350940169068</v>
      </c>
      <c r="F42" s="41">
        <f t="shared" si="5"/>
        <v>15626.5</v>
      </c>
      <c r="G42">
        <f t="shared" si="7"/>
        <v>0.3124379999935627</v>
      </c>
      <c r="K42">
        <f t="shared" si="8"/>
        <v>0.3124379999935627</v>
      </c>
      <c r="O42">
        <f t="shared" ca="1" si="9"/>
        <v>0.31044290184790391</v>
      </c>
      <c r="Q42" s="2">
        <f t="shared" si="10"/>
        <v>42182.011189999997</v>
      </c>
    </row>
    <row r="43" spans="1:17" x14ac:dyDescent="0.2">
      <c r="A43" s="47" t="s">
        <v>53</v>
      </c>
      <c r="B43" s="48" t="s">
        <v>4</v>
      </c>
      <c r="C43" s="49">
        <v>57255.40425</v>
      </c>
      <c r="D43" s="49">
        <v>4.0000000000000002E-4</v>
      </c>
      <c r="E43" s="50">
        <f t="shared" si="6"/>
        <v>15776.854872973676</v>
      </c>
      <c r="F43" s="41">
        <f t="shared" si="5"/>
        <v>15776</v>
      </c>
      <c r="G43">
        <f t="shared" si="7"/>
        <v>0.31388199999491917</v>
      </c>
      <c r="K43">
        <f t="shared" si="8"/>
        <v>0.31388199999491917</v>
      </c>
      <c r="O43">
        <f t="shared" ca="1" si="9"/>
        <v>0.31214625368149074</v>
      </c>
      <c r="Q43" s="2">
        <f t="shared" si="10"/>
        <v>42236.90425</v>
      </c>
    </row>
    <row r="44" spans="1:17" x14ac:dyDescent="0.2">
      <c r="A44" s="47" t="s">
        <v>53</v>
      </c>
      <c r="B44" s="48" t="s">
        <v>3</v>
      </c>
      <c r="C44" s="49">
        <v>57255.586940000001</v>
      </c>
      <c r="D44" s="49">
        <v>2.9999999999999997E-4</v>
      </c>
      <c r="E44" s="50">
        <f t="shared" si="6"/>
        <v>15777.35243812097</v>
      </c>
      <c r="F44" s="41">
        <f t="shared" si="5"/>
        <v>15776.5</v>
      </c>
      <c r="G44">
        <f t="shared" si="7"/>
        <v>0.31298799999785842</v>
      </c>
      <c r="K44">
        <f t="shared" si="8"/>
        <v>0.31298799999785842</v>
      </c>
      <c r="O44">
        <f t="shared" ca="1" si="9"/>
        <v>0.31215195051036559</v>
      </c>
      <c r="Q44" s="2">
        <f t="shared" si="10"/>
        <v>42237.086940000001</v>
      </c>
    </row>
    <row r="45" spans="1:17" x14ac:dyDescent="0.2">
      <c r="A45" s="47" t="s">
        <v>0</v>
      </c>
      <c r="B45" s="51" t="s">
        <v>3</v>
      </c>
      <c r="C45" s="52">
        <v>57973.426800000001</v>
      </c>
      <c r="D45" s="52">
        <v>8.0000000000000004E-4</v>
      </c>
      <c r="E45" s="50">
        <f>+(C45-C$7)/C$8</f>
        <v>17732.424394282727</v>
      </c>
      <c r="F45" s="41">
        <f t="shared" si="5"/>
        <v>17731.5</v>
      </c>
      <c r="G45">
        <f>+C45-(C$7+F45*C$8)</f>
        <v>0.33940799999982119</v>
      </c>
      <c r="K45">
        <f>+G45</f>
        <v>0.33940799999982119</v>
      </c>
      <c r="O45">
        <f ca="1">+C$11+C$12*$F45</f>
        <v>0.33442655141111582</v>
      </c>
      <c r="Q45" s="2">
        <f>+C45-15018.5</f>
        <v>42954.926800000001</v>
      </c>
    </row>
    <row r="46" spans="1:17" x14ac:dyDescent="0.2">
      <c r="A46" s="47" t="s">
        <v>0</v>
      </c>
      <c r="B46" s="51" t="s">
        <v>3</v>
      </c>
      <c r="C46" s="52">
        <v>57987.376799999998</v>
      </c>
      <c r="D46" s="52">
        <v>1.1000000000000001E-3</v>
      </c>
      <c r="E46" s="50">
        <f>+(C46-C$7)/C$8</f>
        <v>17770.417901342156</v>
      </c>
      <c r="F46" s="41">
        <f t="shared" si="5"/>
        <v>17769.5</v>
      </c>
      <c r="G46">
        <f>+C46-(C$7+F46*C$8)</f>
        <v>0.33702400000038324</v>
      </c>
      <c r="K46">
        <f>+G46</f>
        <v>0.33702400000038324</v>
      </c>
      <c r="O46">
        <f ca="1">+C$11+C$12*$F46</f>
        <v>0.33485951040560613</v>
      </c>
      <c r="Q46" s="2">
        <f>+C46-15018.5</f>
        <v>42968.876799999998</v>
      </c>
    </row>
    <row r="47" spans="1:17" x14ac:dyDescent="0.2">
      <c r="A47" s="47" t="s">
        <v>0</v>
      </c>
      <c r="B47" s="51" t="s">
        <v>3</v>
      </c>
      <c r="C47" s="52">
        <v>57987.557800000002</v>
      </c>
      <c r="D47" s="52">
        <v>1.8E-3</v>
      </c>
      <c r="E47" s="50">
        <f>+(C47-C$7)/C$8</f>
        <v>17770.910863691828</v>
      </c>
      <c r="F47" s="41">
        <f t="shared" si="5"/>
        <v>17770</v>
      </c>
      <c r="G47">
        <f>+C47-(C$7+F47*C$8)</f>
        <v>0.33443999999872176</v>
      </c>
      <c r="K47">
        <f>+G47</f>
        <v>0.33443999999872176</v>
      </c>
      <c r="O47">
        <f ca="1">+C$11+C$12*$F47</f>
        <v>0.33486520723448099</v>
      </c>
      <c r="Q47" s="2">
        <f>+C47-15018.5</f>
        <v>42969.057800000002</v>
      </c>
    </row>
    <row r="48" spans="1:17" x14ac:dyDescent="0.2">
      <c r="A48" s="53" t="s">
        <v>54</v>
      </c>
      <c r="B48" s="54" t="s">
        <v>3</v>
      </c>
      <c r="C48" s="55">
        <v>58790.0265</v>
      </c>
      <c r="D48" s="55" t="s">
        <v>55</v>
      </c>
      <c r="E48" s="50">
        <f>+(C48-C$7)/C$8</f>
        <v>19956.473603364124</v>
      </c>
      <c r="F48" s="41">
        <f t="shared" si="5"/>
        <v>19955.5</v>
      </c>
      <c r="G48">
        <f>+C48-(C$7+F48*C$8)</f>
        <v>0.35747599999740487</v>
      </c>
      <c r="K48">
        <f>+G48</f>
        <v>0.35747599999740487</v>
      </c>
      <c r="O48">
        <f ca="1">+C$11+C$12*$F48</f>
        <v>0.35976604624654729</v>
      </c>
      <c r="Q48" s="2">
        <f>+C48-15018.5</f>
        <v>43771.5265</v>
      </c>
    </row>
    <row r="49" spans="1:17" x14ac:dyDescent="0.2">
      <c r="A49" s="56" t="s">
        <v>56</v>
      </c>
      <c r="B49" s="57" t="s">
        <v>3</v>
      </c>
      <c r="C49" s="60">
        <v>59101.395299999996</v>
      </c>
      <c r="D49" s="60">
        <v>2.2000000000000001E-3</v>
      </c>
      <c r="E49" s="50">
        <f t="shared" ref="E49:E54" si="11">+(C49-C$7)/C$8</f>
        <v>20804.501753965476</v>
      </c>
      <c r="F49" s="59">
        <f t="shared" ref="F49:F54" si="12">ROUND(2*E49,0)/2-1</f>
        <v>20803.5</v>
      </c>
      <c r="G49">
        <f t="shared" ref="G49:G54" si="13">+C49-(C$7+F49*C$8)</f>
        <v>0.36781199999677483</v>
      </c>
      <c r="K49">
        <f t="shared" ref="K49:K54" si="14">+G49</f>
        <v>0.36781199999677483</v>
      </c>
      <c r="O49">
        <f t="shared" ref="O49:O54" ca="1" si="15">+C$11+C$12*$F49</f>
        <v>0.3694278680183305</v>
      </c>
      <c r="Q49" s="2">
        <f t="shared" ref="Q49:Q54" si="16">+C49-15018.5</f>
        <v>44082.895299999996</v>
      </c>
    </row>
    <row r="50" spans="1:17" x14ac:dyDescent="0.2">
      <c r="A50" s="56" t="s">
        <v>56</v>
      </c>
      <c r="B50" s="57" t="s">
        <v>3</v>
      </c>
      <c r="C50" s="60">
        <v>59101.588000000003</v>
      </c>
      <c r="D50" s="60">
        <v>2.8999999999999998E-3</v>
      </c>
      <c r="E50" s="50">
        <f t="shared" si="11"/>
        <v>20805.026581837203</v>
      </c>
      <c r="F50" s="59">
        <f t="shared" si="12"/>
        <v>20804</v>
      </c>
      <c r="G50">
        <f t="shared" si="13"/>
        <v>0.37692800000513671</v>
      </c>
      <c r="K50">
        <f t="shared" si="14"/>
        <v>0.37692800000513671</v>
      </c>
      <c r="O50">
        <f t="shared" ca="1" si="15"/>
        <v>0.36943356484720535</v>
      </c>
      <c r="Q50" s="2">
        <f t="shared" si="16"/>
        <v>44083.088000000003</v>
      </c>
    </row>
    <row r="51" spans="1:17" x14ac:dyDescent="0.2">
      <c r="A51" s="56" t="s">
        <v>56</v>
      </c>
      <c r="B51" s="57" t="s">
        <v>3</v>
      </c>
      <c r="C51" s="60">
        <v>59441.406499999997</v>
      </c>
      <c r="D51" s="60">
        <v>1.2999999999999999E-3</v>
      </c>
      <c r="E51" s="50">
        <f t="shared" si="11"/>
        <v>21730.538881383989</v>
      </c>
      <c r="F51" s="59">
        <f t="shared" si="12"/>
        <v>21729.5</v>
      </c>
      <c r="G51">
        <f t="shared" si="13"/>
        <v>0.38144399999873713</v>
      </c>
      <c r="K51">
        <f t="shared" si="14"/>
        <v>0.38144399999873713</v>
      </c>
      <c r="O51">
        <f t="shared" ca="1" si="15"/>
        <v>0.3799783950945938</v>
      </c>
      <c r="Q51" s="2">
        <f t="shared" si="16"/>
        <v>44422.906499999997</v>
      </c>
    </row>
    <row r="52" spans="1:17" x14ac:dyDescent="0.2">
      <c r="A52" s="56" t="s">
        <v>56</v>
      </c>
      <c r="B52" s="57" t="s">
        <v>3</v>
      </c>
      <c r="C52" s="60">
        <v>59441.588499999998</v>
      </c>
      <c r="D52" s="60">
        <v>1E-4</v>
      </c>
      <c r="E52" s="50">
        <f t="shared" si="11"/>
        <v>21731.034567282542</v>
      </c>
      <c r="F52" s="59">
        <f t="shared" si="12"/>
        <v>21730</v>
      </c>
      <c r="G52">
        <f t="shared" si="13"/>
        <v>0.37986000000091735</v>
      </c>
      <c r="K52">
        <f t="shared" si="14"/>
        <v>0.37986000000091735</v>
      </c>
      <c r="O52">
        <f t="shared" ca="1" si="15"/>
        <v>0.37998409192346871</v>
      </c>
      <c r="Q52" s="2">
        <f t="shared" si="16"/>
        <v>44423.088499999998</v>
      </c>
    </row>
    <row r="53" spans="1:17" x14ac:dyDescent="0.2">
      <c r="A53" s="56" t="s">
        <v>56</v>
      </c>
      <c r="B53" s="57" t="s">
        <v>3</v>
      </c>
      <c r="C53" s="60">
        <v>59461.4185</v>
      </c>
      <c r="D53" s="60">
        <v>1.4E-3</v>
      </c>
      <c r="E53" s="50">
        <f t="shared" si="11"/>
        <v>21785.042541833707</v>
      </c>
      <c r="F53" s="59">
        <f t="shared" si="12"/>
        <v>21784</v>
      </c>
      <c r="G53">
        <f t="shared" si="13"/>
        <v>0.38278800000261981</v>
      </c>
      <c r="K53">
        <f t="shared" si="14"/>
        <v>0.38278800000261981</v>
      </c>
      <c r="O53">
        <f t="shared" ca="1" si="15"/>
        <v>0.38059934944195484</v>
      </c>
      <c r="Q53" s="2">
        <f t="shared" si="16"/>
        <v>44442.9185</v>
      </c>
    </row>
    <row r="54" spans="1:17" x14ac:dyDescent="0.2">
      <c r="A54" s="56" t="s">
        <v>56</v>
      </c>
      <c r="B54" s="57" t="s">
        <v>3</v>
      </c>
      <c r="C54" s="60">
        <v>59461.601499999997</v>
      </c>
      <c r="D54" s="60">
        <v>2.3999999999999998E-3</v>
      </c>
      <c r="E54" s="50">
        <f t="shared" si="11"/>
        <v>21785.540951281146</v>
      </c>
      <c r="F54" s="59">
        <f t="shared" si="12"/>
        <v>21784.5</v>
      </c>
      <c r="G54">
        <f t="shared" si="13"/>
        <v>0.38220399999408983</v>
      </c>
      <c r="K54">
        <f t="shared" si="14"/>
        <v>0.38220399999408983</v>
      </c>
      <c r="O54">
        <f t="shared" ca="1" si="15"/>
        <v>0.38060504627082975</v>
      </c>
      <c r="Q54" s="2">
        <f t="shared" si="16"/>
        <v>44443.101499999997</v>
      </c>
    </row>
    <row r="55" spans="1:17" x14ac:dyDescent="0.2">
      <c r="A55" s="58" t="s">
        <v>57</v>
      </c>
      <c r="B55" s="58" t="s">
        <v>3</v>
      </c>
      <c r="C55" s="60">
        <v>59803.432000000001</v>
      </c>
      <c r="D55" s="60">
        <v>5.0000000000000001E-4</v>
      </c>
      <c r="E55" s="50">
        <f t="shared" ref="E55" si="17">+(C55-C$7)/C$8</f>
        <v>22716.533031200976</v>
      </c>
      <c r="F55" s="59">
        <f t="shared" ref="F55" si="18">ROUND(2*E55,0)/2-1</f>
        <v>22715.5</v>
      </c>
      <c r="G55">
        <f t="shared" ref="G55" si="19">+C55-(C$7+F55*C$8)</f>
        <v>0.37929599999915808</v>
      </c>
      <c r="K55">
        <f t="shared" ref="K55" si="20">+G55</f>
        <v>0.37929599999915808</v>
      </c>
      <c r="O55">
        <f t="shared" ref="O55" ca="1" si="21">+C$11+C$12*$F55</f>
        <v>0.39121254163584174</v>
      </c>
      <c r="Q55" s="2">
        <f t="shared" ref="Q55" si="22">+C55-15018.5</f>
        <v>44784.932000000001</v>
      </c>
    </row>
    <row r="56" spans="1:17" x14ac:dyDescent="0.2">
      <c r="C56" s="8"/>
      <c r="D56" s="8"/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48:D48" name="Range1"/>
  </protectedRanges>
  <phoneticPr fontId="8" type="noConversion"/>
  <hyperlinks>
    <hyperlink ref="H3465" r:id="rId1" display="http://vsolj.cetus-net.org/bulletin.html" xr:uid="{00000000-0004-0000-0000-000000000000}"/>
    <hyperlink ref="H64868" r:id="rId2" display="http://vsolj.cetus-net.org/bulletin.html" xr:uid="{00000000-0004-0000-0000-000001000000}"/>
    <hyperlink ref="H64861" r:id="rId3" display="https://www.aavso.org/ejaavso" xr:uid="{00000000-0004-0000-0000-000002000000}"/>
    <hyperlink ref="AP1719" r:id="rId4" display="http://cdsbib.u-strasbg.fr/cgi-bin/cdsbib?1990RMxAA..21..381G" xr:uid="{00000000-0004-0000-0000-000003000000}"/>
    <hyperlink ref="AP1716" r:id="rId5" display="http://cdsbib.u-strasbg.fr/cgi-bin/cdsbib?1990RMxAA..21..381G" xr:uid="{00000000-0004-0000-0000-000004000000}"/>
    <hyperlink ref="AP1718" r:id="rId6" display="http://cdsbib.u-strasbg.fr/cgi-bin/cdsbib?1990RMxAA..21..381G" xr:uid="{00000000-0004-0000-0000-000005000000}"/>
    <hyperlink ref="AP1694" r:id="rId7" display="http://cdsbib.u-strasbg.fr/cgi-bin/cdsbib?1990RMxAA..21..381G" xr:uid="{00000000-0004-0000-0000-000006000000}"/>
    <hyperlink ref="I64868" r:id="rId8" display="http://vsolj.cetus-net.org/bulletin.html" xr:uid="{00000000-0004-0000-0000-000007000000}"/>
    <hyperlink ref="AQ1855" r:id="rId9" display="http://cdsbib.u-strasbg.fr/cgi-bin/cdsbib?1990RMxAA..21..381G" xr:uid="{00000000-0004-0000-0000-000008000000}"/>
    <hyperlink ref="AQ3499" r:id="rId10" display="http://cdsbib.u-strasbg.fr/cgi-bin/cdsbib?1990RMxAA..21..381G" xr:uid="{00000000-0004-0000-0000-000009000000}"/>
    <hyperlink ref="AQ1856" r:id="rId11" display="http://cdsbib.u-strasbg.fr/cgi-bin/cdsbib?1990RMxAA..21..381G" xr:uid="{00000000-0004-0000-0000-00000A000000}"/>
    <hyperlink ref="H64865" r:id="rId12" display="https://www.aavso.org/ejaavso" xr:uid="{00000000-0004-0000-0000-00000B000000}"/>
    <hyperlink ref="H2706" r:id="rId13" display="http://vsolj.cetus-net.org/bulletin.html" xr:uid="{00000000-0004-0000-0000-00000C000000}"/>
    <hyperlink ref="AP5944" r:id="rId14" display="http://cdsbib.u-strasbg.fr/cgi-bin/cdsbib?1990RMxAA..21..381G" xr:uid="{00000000-0004-0000-0000-00000D000000}"/>
    <hyperlink ref="AP5947" r:id="rId15" display="http://cdsbib.u-strasbg.fr/cgi-bin/cdsbib?1990RMxAA..21..381G" xr:uid="{00000000-0004-0000-0000-00000E000000}"/>
    <hyperlink ref="AP5945" r:id="rId16" display="http://cdsbib.u-strasbg.fr/cgi-bin/cdsbib?1990RMxAA..21..381G" xr:uid="{00000000-0004-0000-0000-00000F000000}"/>
    <hyperlink ref="AP5923" r:id="rId17" display="http://cdsbib.u-strasbg.fr/cgi-bin/cdsbib?1990RMxAA..21..381G" xr:uid="{00000000-0004-0000-0000-000010000000}"/>
    <hyperlink ref="I2706" r:id="rId18" display="http://vsolj.cetus-net.org/bulletin.html" xr:uid="{00000000-0004-0000-0000-000011000000}"/>
    <hyperlink ref="AQ6057" r:id="rId19" display="http://cdsbib.u-strasbg.fr/cgi-bin/cdsbib?1990RMxAA..21..381G" xr:uid="{00000000-0004-0000-0000-000012000000}"/>
    <hyperlink ref="AQ609" r:id="rId20" display="http://cdsbib.u-strasbg.fr/cgi-bin/cdsbib?1990RMxAA..21..381G" xr:uid="{00000000-0004-0000-0000-000013000000}"/>
    <hyperlink ref="AQ605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2024-01-10T00:49:56Z</dcterms:modified>
</cp:coreProperties>
</file>