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EAA5702-E7FB-48E1-95B0-022FCD58E6E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E14" i="2"/>
  <c r="E15" i="2" s="1"/>
  <c r="A21" i="2"/>
  <c r="H20" i="2"/>
  <c r="C21" i="2"/>
  <c r="E21" i="2"/>
  <c r="F21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E21" i="1"/>
  <c r="F21" i="1"/>
  <c r="G21" i="1"/>
  <c r="H21" i="1"/>
  <c r="A21" i="1"/>
  <c r="H20" i="1"/>
  <c r="G11" i="1"/>
  <c r="E14" i="1"/>
  <c r="E15" i="1" s="1"/>
  <c r="C17" i="1"/>
  <c r="Q21" i="2"/>
  <c r="C17" i="2"/>
  <c r="G21" i="2"/>
  <c r="H21" i="2"/>
  <c r="C12" i="1"/>
  <c r="C11" i="2"/>
  <c r="C11" i="1"/>
  <c r="O23" i="1" l="1"/>
  <c r="S23" i="1" s="1"/>
  <c r="O22" i="1"/>
  <c r="S22" i="1" s="1"/>
  <c r="O24" i="1"/>
  <c r="S24" i="1" s="1"/>
  <c r="C15" i="1"/>
  <c r="E16" i="1" s="1"/>
  <c r="O21" i="1"/>
  <c r="S21" i="1" s="1"/>
  <c r="C16" i="1"/>
  <c r="D18" i="1" s="1"/>
  <c r="C12" i="2"/>
  <c r="C16" i="2" l="1"/>
  <c r="D18" i="2" s="1"/>
  <c r="C15" i="2"/>
  <c r="O23" i="2"/>
  <c r="S23" i="2" s="1"/>
  <c r="O24" i="2"/>
  <c r="S24" i="2" s="1"/>
  <c r="O21" i="2"/>
  <c r="S21" i="2" s="1"/>
  <c r="O22" i="2"/>
  <c r="S22" i="2" s="1"/>
  <c r="C18" i="1"/>
  <c r="E17" i="1"/>
  <c r="S19" i="1"/>
  <c r="S19" i="2" l="1"/>
  <c r="C18" i="2"/>
  <c r="E16" i="2"/>
  <c r="E17" i="2" s="1"/>
</calcChain>
</file>

<file path=xl/sharedStrings.xml><?xml version="1.0" encoding="utf-8"?>
<sst xmlns="http://schemas.openxmlformats.org/spreadsheetml/2006/main" count="116" uniqueCount="54">
  <si>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</si>
  <si>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</si>
  <si>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</si>
  <si>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</si>
  <si>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</si>
  <si>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</si>
  <si>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</si>
  <si>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</si>
  <si>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</si>
  <si>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</si>
  <si>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</si>
  <si>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</si>
  <si>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</si>
  <si>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</si>
  <si>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</si>
  <si>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</si>
  <si>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</si>
  <si>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</si>
  <si>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</si>
  <si>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</si>
  <si>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</si>
  <si>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</si>
  <si>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</si>
  <si>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</si>
  <si>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</si>
  <si>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</si>
  <si>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</si>
  <si>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</si>
  <si>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</si>
  <si>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</si>
  <si>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</si>
  <si>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</si>
  <si>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</si>
  <si>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</si>
  <si>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</si>
  <si>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</si>
  <si>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</si>
  <si>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</si>
  <si>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</si>
  <si>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</si>
  <si>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</si>
  <si>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</si>
  <si>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G1739-1463</t>
  </si>
  <si>
    <t>G1739-1463_And.xls</t>
  </si>
  <si>
    <t>EC</t>
  </si>
  <si>
    <t>And</t>
  </si>
  <si>
    <t>VSX</t>
  </si>
  <si>
    <t>IBVS 5960</t>
  </si>
  <si>
    <t>I</t>
  </si>
  <si>
    <t>IBVS 6011</t>
  </si>
  <si>
    <t>II</t>
  </si>
  <si>
    <t>IBVS 6042</t>
  </si>
  <si>
    <t>V0732 And / GSC 1739-1463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</si>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</sst>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V0732 And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03-47ED-9955-F28DACBE88F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-3.2799999971757643E-3</c:v>
                </c:pt>
                <c:pt idx="2">
                  <c:v>-2.5884999995469116E-3</c:v>
                </c:pt>
                <c:pt idx="3">
                  <c:v>-1.121650000277441E-2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03-47ED-9955-F28DACBE88F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03-47ED-9955-F28DACBE88F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03-47ED-9955-F28DACBE88F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03-47ED-9955-F28DACBE88F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03-47ED-9955-F28DACBE88F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03-47ED-9955-F28DACBE88F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1.0893612385477723E-3</c:v>
                </c:pt>
                <c:pt idx="1">
                  <c:v>-3.8987284697522863E-3</c:v>
                </c:pt>
                <c:pt idx="2">
                  <c:v>-6.0641089384613584E-3</c:v>
                </c:pt>
                <c:pt idx="3">
                  <c:v>-8.2115238298312142E-3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03-47ED-9955-F28DACBE88F0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2360</c:v>
                </c:pt>
                <c:pt idx="2">
                  <c:v>3384.5</c:v>
                </c:pt>
                <c:pt idx="3">
                  <c:v>4400.5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03-47ED-9955-F28DACBE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277496"/>
        <c:axId val="1"/>
      </c:scatterChart>
      <c:valAx>
        <c:axId val="665277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277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V0732</a:t>
            </a:r>
            <a:r>
              <a:rPr lang="en-AU" baseline="0"/>
              <a:t> And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B2-4982-8E3C-82CF02D3900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2.0550000001094304E-2</c:v>
                </c:pt>
                <c:pt idx="2">
                  <c:v>2.8849999995145481E-2</c:v>
                </c:pt>
                <c:pt idx="3">
                  <c:v>3.6799999994400423E-2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B2-4982-8E3C-82CF02D3900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B2-4982-8E3C-82CF02D3900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B2-4982-8E3C-82CF02D3900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B2-4982-8E3C-82CF02D3900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B2-4982-8E3C-82CF02D3900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B2-4982-8E3C-82CF02D3900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2.6395244093350978E-4</c:v>
                </c:pt>
                <c:pt idx="1">
                  <c:v>2.0070786901098349E-2</c:v>
                </c:pt>
                <c:pt idx="2">
                  <c:v>2.8669199096464391E-2</c:v>
                </c:pt>
                <c:pt idx="3">
                  <c:v>3.7196061552143965E-2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B2-4982-8E3C-82CF02D3900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3183.5</c:v>
                </c:pt>
                <c:pt idx="2">
                  <c:v>4565.5</c:v>
                </c:pt>
                <c:pt idx="3">
                  <c:v>5936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B2-4982-8E3C-82CF02D3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852744"/>
        <c:axId val="1"/>
      </c:scatterChart>
      <c:valAx>
        <c:axId val="831852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85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601503759398496"/>
          <c:y val="0.92375366568914952"/>
          <c:w val="0.93984962406015038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14EB393-AEA7-5802-7958-67A1EDD22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0</xdr:rowOff>
    </xdr:from>
    <xdr:to>
      <xdr:col>17</xdr:col>
      <xdr:colOff>47625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8949AC5B-03A9-1F77-5C19-23BC4D629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54678.875</v>
      </c>
      <c r="D7" s="30" t="s">
        <v>46</v>
      </c>
    </row>
    <row r="8" spans="1:7" x14ac:dyDescent="0.2">
      <c r="A8" t="s">
        <v>3</v>
      </c>
      <c r="C8" s="38">
        <v>0.35923300000000002</v>
      </c>
      <c r="D8" s="30" t="s">
        <v>46</v>
      </c>
    </row>
    <row r="9" spans="1:7" x14ac:dyDescent="0.2">
      <c r="A9" s="9" t="s">
        <v>30</v>
      </c>
      <c r="B9" s="10"/>
      <c r="C9" s="11">
        <v>8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1.0893612385477723E-3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-2.1135973340254485E-6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60320.311222800927</v>
      </c>
    </row>
    <row r="15" spans="1:7" x14ac:dyDescent="0.2">
      <c r="A15" s="12" t="s">
        <v>17</v>
      </c>
      <c r="B15" s="10"/>
      <c r="C15" s="13">
        <f ca="1">(C7+C11)+(C8+C12)*INT(MAX(F21:F3533))</f>
        <v>56259.491989532973</v>
      </c>
      <c r="D15" s="14" t="s">
        <v>38</v>
      </c>
      <c r="E15" s="15">
        <f ca="1">ROUND(2*(E14-$C$7)/$C$8,0)/2+E13</f>
        <v>15705</v>
      </c>
    </row>
    <row r="16" spans="1:7" x14ac:dyDescent="0.2">
      <c r="A16" s="16" t="s">
        <v>4</v>
      </c>
      <c r="B16" s="10"/>
      <c r="C16" s="17">
        <f ca="1">+C8+C12</f>
        <v>0.35923088640266598</v>
      </c>
      <c r="D16" s="14" t="s">
        <v>39</v>
      </c>
      <c r="E16" s="24">
        <f ca="1">ROUND(2*(E14-$C$15)/$C$16,0)/2+E13</f>
        <v>11305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45301.763826981776</v>
      </c>
    </row>
    <row r="18" spans="1:19" ht="14.25" thickTop="1" thickBot="1" x14ac:dyDescent="0.25">
      <c r="A18" s="16" t="s">
        <v>5</v>
      </c>
      <c r="B18" s="10"/>
      <c r="C18" s="19">
        <f ca="1">+C15</f>
        <v>56259.491989532973</v>
      </c>
      <c r="D18" s="20">
        <f ca="1">+C16</f>
        <v>0.35923088640266598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2.7495012958138158E-3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54678.875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1.0893612385477723E-3</v>
      </c>
      <c r="Q21" s="2">
        <f>+C21-15018.5</f>
        <v>39660.375</v>
      </c>
      <c r="S21">
        <f ca="1">+(O21-G21)^2</f>
        <v>1.1867079080503365E-6</v>
      </c>
    </row>
    <row r="22" spans="1:19" x14ac:dyDescent="0.2">
      <c r="A22" s="33" t="s">
        <v>47</v>
      </c>
      <c r="B22" s="34" t="s">
        <v>48</v>
      </c>
      <c r="C22" s="33">
        <v>55526.661599999999</v>
      </c>
      <c r="D22" s="33">
        <v>2.0000000000000001E-4</v>
      </c>
      <c r="E22">
        <f>+(C22-C$7)/C$8</f>
        <v>2359.9908694357127</v>
      </c>
      <c r="F22">
        <f>ROUND(2*E22,0)/2</f>
        <v>2360</v>
      </c>
      <c r="G22">
        <f>+C22-(C$7+F22*C$8)</f>
        <v>-3.2799999971757643E-3</v>
      </c>
      <c r="I22">
        <f>+G22</f>
        <v>-3.2799999971757643E-3</v>
      </c>
      <c r="O22">
        <f ca="1">+C$11+C$12*$F22</f>
        <v>-3.8987284697522863E-3</v>
      </c>
      <c r="Q22" s="2">
        <f>+C22-15018.5</f>
        <v>40508.161599999999</v>
      </c>
      <c r="S22">
        <f ca="1">+(O22-G22)^2</f>
        <v>3.8282492277687596E-7</v>
      </c>
    </row>
    <row r="23" spans="1:19" x14ac:dyDescent="0.2">
      <c r="A23" s="33" t="s">
        <v>49</v>
      </c>
      <c r="B23" s="34" t="s">
        <v>50</v>
      </c>
      <c r="C23" s="33">
        <v>55894.696499999998</v>
      </c>
      <c r="D23" s="33">
        <v>5.9999999999999995E-4</v>
      </c>
      <c r="E23">
        <f>+(C23-C$7)/C$8</f>
        <v>3384.4927943702223</v>
      </c>
      <c r="F23">
        <f>ROUND(2*E23,0)/2</f>
        <v>3384.5</v>
      </c>
      <c r="G23">
        <f>+C23-(C$7+F23*C$8)</f>
        <v>-2.5884999995469116E-3</v>
      </c>
      <c r="I23">
        <f>+G23</f>
        <v>-2.5884999995469116E-3</v>
      </c>
      <c r="O23">
        <f ca="1">+C$11+C$12*$F23</f>
        <v>-6.0641089384613584E-3</v>
      </c>
      <c r="Q23" s="2">
        <f>+C23-15018.5</f>
        <v>40876.196499999998</v>
      </c>
      <c r="S23">
        <f ca="1">+(O23-G23)^2</f>
        <v>1.2079857496262008E-5</v>
      </c>
    </row>
    <row r="24" spans="1:19" x14ac:dyDescent="0.2">
      <c r="A24" s="35" t="s">
        <v>51</v>
      </c>
      <c r="B24" s="36" t="s">
        <v>50</v>
      </c>
      <c r="C24" s="37">
        <v>56259.668599999997</v>
      </c>
      <c r="D24" s="37">
        <v>5.0000000000000001E-4</v>
      </c>
      <c r="E24">
        <f>+(C24-C$7)/C$8</f>
        <v>4400.4687765322151</v>
      </c>
      <c r="F24">
        <f>ROUND(2*E24,0)/2</f>
        <v>4400.5</v>
      </c>
      <c r="G24">
        <f>+C24-(C$7+F24*C$8)</f>
        <v>-1.121650000277441E-2</v>
      </c>
      <c r="I24">
        <f>+G24</f>
        <v>-1.121650000277441E-2</v>
      </c>
      <c r="O24">
        <f ca="1">+C$11+C$12*$F24</f>
        <v>-8.2115238298312142E-3</v>
      </c>
      <c r="Q24" s="2">
        <f>+C24-15018.5</f>
        <v>41241.168599999997</v>
      </c>
      <c r="S24">
        <f ca="1">+(O24-G24)^2</f>
        <v>9.0298817999563344E-6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54678.875</v>
      </c>
      <c r="D7" s="30" t="s">
        <v>46</v>
      </c>
    </row>
    <row r="8" spans="1:7" x14ac:dyDescent="0.2">
      <c r="A8" t="s">
        <v>3</v>
      </c>
      <c r="C8" s="38">
        <v>0.26629999999999998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2.6395244093350978E-4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6.2217164944761545E-6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60319.582056134255</v>
      </c>
    </row>
    <row r="15" spans="1:7" x14ac:dyDescent="0.2">
      <c r="A15" s="12" t="s">
        <v>17</v>
      </c>
      <c r="B15" s="10"/>
      <c r="C15" s="13">
        <f ca="1">(C7+C11)+(C8+C12)*INT(MAX(F21:F3533))</f>
        <v>56259.668996061548</v>
      </c>
      <c r="D15" s="14" t="s">
        <v>38</v>
      </c>
      <c r="E15" s="15">
        <f ca="1">ROUND(2*(E14-$C$7)/$C$8,0)/2+E13</f>
        <v>21183</v>
      </c>
    </row>
    <row r="16" spans="1:7" x14ac:dyDescent="0.2">
      <c r="A16" s="16" t="s">
        <v>4</v>
      </c>
      <c r="B16" s="10"/>
      <c r="C16" s="17">
        <f ca="1">+C8+C12</f>
        <v>0.26630622171649448</v>
      </c>
      <c r="D16" s="14" t="s">
        <v>39</v>
      </c>
      <c r="E16" s="24">
        <f ca="1">ROUND(2*(E14-$C$15)/$C$16,0)/2+E13</f>
        <v>15246.5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45301.802638795416</v>
      </c>
    </row>
    <row r="18" spans="1:19" ht="14.25" thickTop="1" thickBot="1" x14ac:dyDescent="0.25">
      <c r="A18" s="16" t="s">
        <v>5</v>
      </c>
      <c r="B18" s="10"/>
      <c r="C18" s="19">
        <f ca="1">+C15</f>
        <v>56259.668996061548</v>
      </c>
      <c r="D18" s="20">
        <f ca="1">+C16</f>
        <v>0.26630622171649448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4.0367883635741169E-4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54678.875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2.6395244093350978E-4</v>
      </c>
      <c r="Q21" s="2">
        <f>+C21-15018.5</f>
        <v>39660.375</v>
      </c>
      <c r="S21">
        <f ca="1">+(O21-G21)^2</f>
        <v>6.9670891074757967E-8</v>
      </c>
    </row>
    <row r="22" spans="1:19" x14ac:dyDescent="0.2">
      <c r="A22" s="33" t="s">
        <v>47</v>
      </c>
      <c r="B22" s="34" t="s">
        <v>48</v>
      </c>
      <c r="C22" s="33">
        <v>55526.661599999999</v>
      </c>
      <c r="D22" s="33">
        <v>2.0000000000000001E-4</v>
      </c>
      <c r="E22">
        <f>+(C22-C$7)/C$8</f>
        <v>3183.5771686068324</v>
      </c>
      <c r="F22">
        <f>ROUND(2*E22,0)/2</f>
        <v>3183.5</v>
      </c>
      <c r="G22">
        <f>+C22-(C$7+F22*C$8)</f>
        <v>2.0550000001094304E-2</v>
      </c>
      <c r="I22">
        <f>+G22</f>
        <v>2.0550000001094304E-2</v>
      </c>
      <c r="O22">
        <f ca="1">+C$11+C$12*$F22</f>
        <v>2.0070786901098349E-2</v>
      </c>
      <c r="Q22" s="2">
        <f>+C22-15018.5</f>
        <v>40508.161599999999</v>
      </c>
      <c r="S22">
        <f ca="1">+(O22-G22)^2</f>
        <v>2.2964519520773328E-7</v>
      </c>
    </row>
    <row r="23" spans="1:19" x14ac:dyDescent="0.2">
      <c r="A23" s="33" t="s">
        <v>49</v>
      </c>
      <c r="B23" s="34" t="s">
        <v>50</v>
      </c>
      <c r="C23" s="33">
        <v>55894.696499999998</v>
      </c>
      <c r="D23" s="33">
        <v>5.9999999999999995E-4</v>
      </c>
      <c r="E23">
        <f>+(C23-C$7)/C$8</f>
        <v>4565.6083364626293</v>
      </c>
      <c r="F23">
        <f>ROUND(2*E23,0)/2</f>
        <v>4565.5</v>
      </c>
      <c r="G23">
        <f>+C23-(C$7+F23*C$8)</f>
        <v>2.8849999995145481E-2</v>
      </c>
      <c r="I23">
        <f>+G23</f>
        <v>2.8849999995145481E-2</v>
      </c>
      <c r="O23">
        <f ca="1">+C$11+C$12*$F23</f>
        <v>2.8669199096464391E-2</v>
      </c>
      <c r="Q23" s="2">
        <f>+C23-15018.5</f>
        <v>40876.196499999998</v>
      </c>
      <c r="S23">
        <f ca="1">+(O23-G23)^2</f>
        <v>3.268896496388965E-8</v>
      </c>
    </row>
    <row r="24" spans="1:19" x14ac:dyDescent="0.2">
      <c r="A24" s="35" t="s">
        <v>51</v>
      </c>
      <c r="B24" s="36" t="s">
        <v>50</v>
      </c>
      <c r="C24" s="37">
        <v>56259.668599999997</v>
      </c>
      <c r="D24" s="37">
        <v>5.0000000000000001E-4</v>
      </c>
      <c r="E24">
        <f>+(C24-C$7)/C$8</f>
        <v>5936.1381900112556</v>
      </c>
      <c r="F24">
        <f>ROUND(2*E24,0)/2</f>
        <v>5936</v>
      </c>
      <c r="G24">
        <f>+C24-(C$7+F24*C$8)</f>
        <v>3.6799999994400423E-2</v>
      </c>
      <c r="I24">
        <f>+G24</f>
        <v>3.6799999994400423E-2</v>
      </c>
      <c r="O24">
        <f ca="1">+C$11+C$12*$F24</f>
        <v>3.7196061552143965E-2</v>
      </c>
      <c r="Q24" s="2">
        <f>+C24-15018.5</f>
        <v>41241.168599999997</v>
      </c>
      <c r="S24">
        <f ca="1">+(O24-G24)^2</f>
        <v>1.5686475752224101E-7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2024-01-10T00:58:09Z</dcterms:modified>
</cp:coreProperties>
</file>