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CE7D458-43F9-4508-A5A7-371BDCBFABD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E22" i="1"/>
  <c r="F22" i="1"/>
  <c r="B2" i="1"/>
  <c r="A1" i="1"/>
  <c r="F16" i="1"/>
  <c r="F18" i="1" s="1"/>
  <c r="F19" i="1" s="1"/>
  <c r="C17" i="1"/>
  <c r="Q21" i="1"/>
  <c r="E21" i="1"/>
  <c r="F21" i="1"/>
  <c r="G21" i="1"/>
  <c r="E23" i="1"/>
  <c r="F23" i="1"/>
  <c r="G23" i="1"/>
  <c r="K23" i="1"/>
  <c r="G22" i="1"/>
  <c r="K22" i="1"/>
  <c r="C16" i="1"/>
  <c r="D18" i="1"/>
  <c r="O21" i="1"/>
  <c r="O22" i="1"/>
  <c r="O23" i="1"/>
  <c r="C15" i="1"/>
  <c r="I21" i="1"/>
  <c r="C18" i="1"/>
  <c r="F17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<sst xmlns="http://schemas.openxmlformats.org/spreadsheetml/2006/main" count="55" uniqueCount="52">
  <si>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</si>
  <si>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</si>
  <si>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</si>
  <si>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</si>
  <si>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</si>
  <si>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</si>
  <si>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</si>
  <si>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</si>
  <si>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</si>
  <si>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</si>
  <si>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</si>
  <si>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</si>
  <si>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</si>
  <si>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</si>
  <si>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</si>
  <si>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</si>
  <si>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</si>
  <si>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</si>
  <si>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</si>
  <si>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</si>
  <si>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</si>
  <si>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</si>
  <si>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</si>
  <si>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</si>
  <si>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</si>
  <si>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</si>
  <si>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</si>
  <si>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</si>
  <si>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</si>
  <si>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</si>
  <si>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</si>
  <si>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</si>
  <si>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</si>
  <si>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</si>
  <si>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</si>
  <si>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</si>
  <si>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</si>
  <si>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</si>
  <si>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</si>
  <si>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</si>
  <si>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</si>
  <si>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V0738 And</t>
  </si>
  <si>
    <t>2014A</t>
  </si>
  <si>
    <t>G2299-0122</t>
  </si>
  <si>
    <t>EW</t>
  </si>
  <si>
    <t>as of 2021-06-08</t>
  </si>
  <si>
    <t>GCVS</t>
  </si>
  <si>
    <t>OEJV 0211</t>
  </si>
  <si>
    <t>I</t>
  </si>
  <si>
    <t>II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</si>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</sst>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72" fontId="5" fillId="0" borderId="1" xfId="0" applyNumberFormat="1" applyFont="1" applyBorder="1" applyAlignment="1">
      <alignment horizontal="left" vertical="center"/>
    </xf>
    <xf numFmtId="172" fontId="16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8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V0738 And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23671</c:v>
                </c:pt>
                <c:pt idx="2">
                  <c:v>23671.5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A5-4B05-9631-72914EDDDE4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23671</c:v>
                </c:pt>
                <c:pt idx="2">
                  <c:v>23671.5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A5-4B05-9631-72914EDDDE4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23671</c:v>
                </c:pt>
                <c:pt idx="2">
                  <c:v>23671.5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A5-4B05-9631-72914EDDDE4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23671</c:v>
                </c:pt>
                <c:pt idx="2">
                  <c:v>23671.5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-3.4591999996337108E-2</c:v>
                </c:pt>
                <c:pt idx="2">
                  <c:v>-3.5368000004382338E-2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A5-4B05-9631-72914EDDDE4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23671</c:v>
                </c:pt>
                <c:pt idx="2">
                  <c:v>23671.5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A5-4B05-9631-72914EDDDE4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23671</c:v>
                </c:pt>
                <c:pt idx="2">
                  <c:v>23671.5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A5-4B05-9631-72914EDDDE4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23671</c:v>
                </c:pt>
                <c:pt idx="2">
                  <c:v>23671.5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FA5-4B05-9631-72914EDDDE4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23671</c:v>
                </c:pt>
                <c:pt idx="2">
                  <c:v>23671.5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8.1877925411921737E-9</c:v>
                </c:pt>
                <c:pt idx="1">
                  <c:v>-3.4979634658629633E-2</c:v>
                </c:pt>
                <c:pt idx="2">
                  <c:v>-3.4980373529882355E-2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FA5-4B05-9631-72914EDDDE4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23671</c:v>
                </c:pt>
                <c:pt idx="2">
                  <c:v>23671.5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FA5-4B05-9631-72914EDDD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121128"/>
        <c:axId val="1"/>
      </c:scatterChart>
      <c:valAx>
        <c:axId val="837121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121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0</xdr:rowOff>
    </xdr:from>
    <xdr:to>
      <xdr:col>18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7D6161A-3391-F08F-D391-D87B4FE04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tr">
        <f>F1&amp;" / GSC "&amp;RIGHT(I1,9)</f>
        <v>V0738 And / GSC 2299-0122</v>
      </c>
      <c r="F1" s="36" t="s">
        <v>41</v>
      </c>
      <c r="G1" s="31" t="s">
        <v>42</v>
      </c>
      <c r="H1" s="32"/>
      <c r="I1" s="37" t="s">
        <v>43</v>
      </c>
      <c r="J1" s="36" t="s">
        <v>41</v>
      </c>
      <c r="K1" s="38">
        <v>1.16518904</v>
      </c>
      <c r="L1" s="39">
        <v>35.003949200000001</v>
      </c>
      <c r="M1" s="33">
        <v>51460.67</v>
      </c>
      <c r="N1" s="33">
        <v>0.264652</v>
      </c>
      <c r="O1" s="40" t="s">
        <v>44</v>
      </c>
      <c r="P1" s="40">
        <v>13.65</v>
      </c>
    </row>
    <row r="2" spans="1:16" x14ac:dyDescent="0.2">
      <c r="A2" t="s">
        <v>23</v>
      </c>
      <c r="B2" t="str">
        <f>O1</f>
        <v>EW</v>
      </c>
      <c r="C2" s="30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>
        <v>56568.796000000002</v>
      </c>
      <c r="D4" s="28">
        <v>0.264656</v>
      </c>
      <c r="E4" s="41" t="s">
        <v>45</v>
      </c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42">
        <v>51460.67</v>
      </c>
      <c r="D7" s="29"/>
    </row>
    <row r="8" spans="1:16" x14ac:dyDescent="0.2">
      <c r="A8" t="s">
        <v>3</v>
      </c>
      <c r="C8" s="42">
        <v>0.264652</v>
      </c>
      <c r="D8" s="29"/>
    </row>
    <row r="9" spans="1:16" x14ac:dyDescent="0.2">
      <c r="A9" s="24" t="s">
        <v>32</v>
      </c>
      <c r="B9" s="25">
        <v>21</v>
      </c>
      <c r="C9" s="22" t="s">
        <v>50</v>
      </c>
      <c r="D9" s="23" t="s">
        <v>51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v>8.1877925411921737E-9</v>
      </c>
      <c r="D11" s="3"/>
      <c r="E11" s="10"/>
    </row>
    <row r="12" spans="1:16" x14ac:dyDescent="0.2">
      <c r="A12" s="10" t="s">
        <v>16</v>
      </c>
      <c r="B12" s="10"/>
      <c r="C12" s="21">
        <v>-1.4777425054464185E-6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>(C7+C11)+(C8+C12)*INT(MAX(F21:F3533))</f>
        <v>57725.212512365339</v>
      </c>
      <c r="E15" s="14" t="s">
        <v>34</v>
      </c>
      <c r="F15" s="34">
        <v>1</v>
      </c>
    </row>
    <row r="16" spans="1:16" x14ac:dyDescent="0.2">
      <c r="A16" s="16" t="s">
        <v>4</v>
      </c>
      <c r="B16" s="10"/>
      <c r="C16" s="17">
        <f>+C8+C12</f>
        <v>0.26465052225749452</v>
      </c>
      <c r="E16" s="14" t="s">
        <v>30</v>
      </c>
      <c r="F16" s="35">
        <f ca="1">NOW()+15018.5+$C$5/24</f>
        <v>60319.582964236106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33475</v>
      </c>
    </row>
    <row r="18" spans="1:21" ht="14.25" thickTop="1" thickBot="1" x14ac:dyDescent="0.25">
      <c r="A18" s="16" t="s">
        <v>5</v>
      </c>
      <c r="B18" s="10"/>
      <c r="C18" s="19">
        <f>+C15</f>
        <v>57725.212512365339</v>
      </c>
      <c r="D18" s="20">
        <f>+C16</f>
        <v>0.26465052225749452</v>
      </c>
      <c r="E18" s="14" t="s">
        <v>36</v>
      </c>
      <c r="F18" s="23">
        <f ca="1">ROUND(2*(F16-$C$15)/$C$16,0)/2+F15</f>
        <v>9804</v>
      </c>
    </row>
    <row r="19" spans="1:21" ht="13.5" thickTop="1" x14ac:dyDescent="0.2">
      <c r="E19" s="14" t="s">
        <v>31</v>
      </c>
      <c r="F19" s="18">
        <f ca="1">+$C$15+$C$16*F18-15018.5-$C$5/24</f>
        <v>45301.742065911152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B21" s="3"/>
      <c r="C21" s="8">
        <v>51460.67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>+C$11+C$12*$F21</f>
        <v>8.1877925411921737E-9</v>
      </c>
      <c r="Q21" s="2">
        <f>+C21-15018.5</f>
        <v>36442.17</v>
      </c>
    </row>
    <row r="22" spans="1:21" x14ac:dyDescent="0.2">
      <c r="A22" t="s">
        <v>47</v>
      </c>
      <c r="B22" s="3" t="s">
        <v>48</v>
      </c>
      <c r="C22" s="8">
        <v>57725.212899999999</v>
      </c>
      <c r="D22" s="8">
        <v>5.0000000000000001E-4</v>
      </c>
      <c r="E22">
        <f>+(C22-C$7)/C$8</f>
        <v>23670.869292504874</v>
      </c>
      <c r="F22">
        <f>ROUND(2*E22,0)/2</f>
        <v>23671</v>
      </c>
      <c r="G22">
        <f>+C22-(C$7+F22*C$8)</f>
        <v>-3.4591999996337108E-2</v>
      </c>
      <c r="K22">
        <f>+G22</f>
        <v>-3.4591999996337108E-2</v>
      </c>
      <c r="O22">
        <f>+C$11+C$12*$F22</f>
        <v>-3.4979634658629633E-2</v>
      </c>
      <c r="Q22" s="2">
        <f>+C22-15018.5</f>
        <v>42706.712899999999</v>
      </c>
    </row>
    <row r="23" spans="1:21" x14ac:dyDescent="0.2">
      <c r="A23" t="s">
        <v>47</v>
      </c>
      <c r="B23" s="3" t="s">
        <v>49</v>
      </c>
      <c r="C23" s="8">
        <v>57725.344449999997</v>
      </c>
      <c r="D23" s="8">
        <v>4.0000000000000002E-4</v>
      </c>
      <c r="E23">
        <f>+(C23-C$7)/C$8</f>
        <v>23671.366360352458</v>
      </c>
      <c r="F23">
        <f>ROUND(2*E23,0)/2</f>
        <v>23671.5</v>
      </c>
      <c r="G23">
        <f>+C23-(C$7+F23*C$8)</f>
        <v>-3.5368000004382338E-2</v>
      </c>
      <c r="K23">
        <f>+G23</f>
        <v>-3.5368000004382338E-2</v>
      </c>
      <c r="O23">
        <f>+C$11+C$12*$F23</f>
        <v>-3.4980373529882355E-2</v>
      </c>
      <c r="Q23" s="2">
        <f>+C23-15018.5</f>
        <v>42706.844449999997</v>
      </c>
    </row>
    <row r="24" spans="1:21" x14ac:dyDescent="0.2">
      <c r="B24" s="3"/>
      <c r="C24" s="8"/>
      <c r="D24" s="8"/>
      <c r="Q24" s="2"/>
    </row>
    <row r="25" spans="1:21" x14ac:dyDescent="0.2">
      <c r="B25" s="3"/>
      <c r="C25" s="8"/>
      <c r="D25" s="8"/>
      <c r="Q25" s="2"/>
    </row>
    <row r="26" spans="1:21" x14ac:dyDescent="0.2">
      <c r="B26" s="3"/>
      <c r="C26" s="8"/>
      <c r="D26" s="8"/>
      <c r="Q26" s="2"/>
    </row>
    <row r="27" spans="1:21" x14ac:dyDescent="0.2">
      <c r="B27" s="3"/>
      <c r="C27" s="8"/>
      <c r="D27" s="8"/>
      <c r="Q27" s="2"/>
    </row>
    <row r="28" spans="1:21" x14ac:dyDescent="0.2">
      <c r="B28" s="3"/>
      <c r="C28" s="8"/>
      <c r="D28" s="8"/>
      <c r="Q28" s="2"/>
    </row>
    <row r="29" spans="1:21" x14ac:dyDescent="0.2">
      <c r="B29" s="3"/>
      <c r="C29" s="8"/>
      <c r="D29" s="8"/>
      <c r="Q29" s="2"/>
    </row>
    <row r="30" spans="1:21" x14ac:dyDescent="0.2">
      <c r="B30" s="3"/>
      <c r="C30" s="8"/>
      <c r="D30" s="8"/>
      <c r="Q30" s="2"/>
    </row>
    <row r="31" spans="1:21" x14ac:dyDescent="0.2">
      <c r="B31" s="3"/>
      <c r="C31" s="8"/>
      <c r="D31" s="8"/>
      <c r="Q31" s="2"/>
    </row>
    <row r="32" spans="1:21" x14ac:dyDescent="0.2">
      <c r="B32" s="3"/>
      <c r="C32" s="8"/>
      <c r="D32" s="8"/>
      <c r="Q32" s="2"/>
    </row>
    <row r="33" spans="2:17" x14ac:dyDescent="0.2">
      <c r="B33" s="3"/>
      <c r="C33" s="8"/>
      <c r="D33" s="8"/>
      <c r="Q33" s="2"/>
    </row>
    <row r="34" spans="2:17" x14ac:dyDescent="0.2">
      <c r="B34" s="3"/>
      <c r="C34" s="8"/>
      <c r="D34" s="8"/>
    </row>
    <row r="35" spans="2:17" x14ac:dyDescent="0.2">
      <c r="B35" s="3"/>
      <c r="C35" s="8"/>
      <c r="D35" s="8"/>
    </row>
    <row r="36" spans="2:17" x14ac:dyDescent="0.2">
      <c r="B36" s="3"/>
      <c r="C36" s="8"/>
      <c r="D36" s="8"/>
    </row>
    <row r="37" spans="2:17" x14ac:dyDescent="0.2">
      <c r="B37" s="3"/>
      <c r="C37" s="8"/>
      <c r="D37" s="8"/>
    </row>
    <row r="38" spans="2:17" x14ac:dyDescent="0.2">
      <c r="B38" s="3"/>
      <c r="C38" s="8"/>
      <c r="D38" s="8"/>
    </row>
    <row r="39" spans="2:17" x14ac:dyDescent="0.2">
      <c r="B39" s="3"/>
      <c r="C39" s="8"/>
      <c r="D39" s="8"/>
    </row>
    <row r="40" spans="2:17" x14ac:dyDescent="0.2">
      <c r="B40" s="3"/>
      <c r="C40" s="8"/>
      <c r="D40" s="8"/>
    </row>
    <row r="41" spans="2:17" x14ac:dyDescent="0.2">
      <c r="B41" s="3"/>
      <c r="C41" s="8"/>
      <c r="D41" s="8"/>
    </row>
    <row r="42" spans="2:17" x14ac:dyDescent="0.2">
      <c r="B42" s="3"/>
      <c r="C42" s="8"/>
      <c r="D42" s="8"/>
    </row>
    <row r="43" spans="2:17" x14ac:dyDescent="0.2">
      <c r="B43" s="3"/>
      <c r="C43" s="8"/>
      <c r="D43" s="8"/>
    </row>
    <row r="44" spans="2:17" x14ac:dyDescent="0.2">
      <c r="C44" s="8"/>
      <c r="D44" s="8"/>
    </row>
    <row r="45" spans="2:17" x14ac:dyDescent="0.2">
      <c r="C45" s="8"/>
      <c r="D45" s="8"/>
    </row>
    <row r="46" spans="2:17" x14ac:dyDescent="0.2">
      <c r="C46" s="8"/>
      <c r="D46" s="8"/>
    </row>
    <row r="47" spans="2:17" x14ac:dyDescent="0.2">
      <c r="C47" s="8"/>
      <c r="D47" s="8"/>
    </row>
    <row r="48" spans="2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2024-01-10T00:59:28Z</dcterms:modified>
</cp:coreProperties>
</file>