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6CA013-4802-4FB0-8C7E-009EE5A89BE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C21" i="1"/>
  <c r="Q21" i="1"/>
  <c r="E21" i="1"/>
  <c r="F21" i="1"/>
  <c r="D9" i="1"/>
  <c r="F16" i="1"/>
  <c r="F17" i="1" s="1"/>
  <c r="C17" i="1"/>
  <c r="G21" i="1"/>
  <c r="I21" i="1"/>
  <c r="C12" i="1"/>
  <c r="C11" i="1"/>
  <c r="O22" i="1" l="1"/>
  <c r="O21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<sst xmlns="http://schemas.openxmlformats.org/spreadsheetml/2006/main" count="53" uniqueCount="50">
  <si>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</si>
  <si>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</si>
  <si>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</si>
  <si>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</si>
  <si>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</si>
  <si>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</si>
  <si>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</si>
  <si>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</si>
  <si>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</si>
  <si>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</si>
  <si>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</si>
  <si>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</si>
  <si>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</si>
  <si>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</si>
  <si>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</si>
  <si>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</si>
  <si>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</si>
  <si>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</si>
  <si>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</si>
  <si>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</si>
  <si>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</si>
  <si>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</si>
  <si>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</si>
  <si>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</si>
  <si>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</si>
  <si>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</si>
  <si>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</si>
  <si>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</si>
  <si>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</si>
  <si>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</si>
  <si>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</si>
  <si>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</si>
  <si>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</si>
  <si>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</si>
  <si>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</si>
  <si>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</si>
  <si>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</si>
  <si>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</si>
  <si>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</si>
  <si>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</si>
  <si>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</si>
  <si>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V0743 And</t>
  </si>
  <si>
    <t>2019F</t>
  </si>
  <si>
    <t>G2300-0373</t>
  </si>
  <si>
    <t>EW</t>
  </si>
  <si>
    <t>V0743 And / GSC V0743 And</t>
  </si>
  <si>
    <t>as of 2021-07-09</t>
  </si>
  <si>
    <t>GCVS</t>
  </si>
  <si>
    <t>I</t>
  </si>
  <si>
    <t>IBVS 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</si>
</sst>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7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5" xfId="0" applyNumberFormat="1" applyFont="1" applyBorder="1" applyAlignment="1">
      <alignment horizontal="left" vertical="center"/>
    </xf>
    <xf numFmtId="0" fontId="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7" fillId="24" borderId="5" xfId="0" applyFont="1" applyFill="1" applyBorder="1" applyAlignment="1">
      <alignment horizontal="left" vertical="center"/>
    </xf>
    <xf numFmtId="172" fontId="17" fillId="0" borderId="5" xfId="0" applyNumberFormat="1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9" fillId="0" borderId="0" xfId="0" applyFont="1" applyAlignment="1"/>
    <xf numFmtId="0" fontId="14" fillId="0" borderId="0" xfId="41" applyFont="1"/>
    <xf numFmtId="0" fontId="14" fillId="0" borderId="0" xfId="41" applyFont="1" applyAlignment="1">
      <alignment horizontal="center" wrapText="1"/>
    </xf>
    <xf numFmtId="0" fontId="14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1-4225-B064-48CE04F0701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71-4225-B064-48CE04F0701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71-4225-B064-48CE04F0701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71-4225-B064-48CE04F0701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71-4225-B064-48CE04F0701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71-4225-B064-48CE04F0701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71-4225-B064-48CE04F0701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71-4225-B064-48CE04F07011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8858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71-4225-B064-48CE04F0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932880"/>
        <c:axId val="1"/>
      </c:scatterChart>
      <c:valAx>
        <c:axId val="56093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093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34D59B-8B94-6DCE-866E-2644CE255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5" t="s">
        <v>41</v>
      </c>
      <c r="G1" s="36" t="s">
        <v>42</v>
      </c>
      <c r="H1" s="31"/>
      <c r="I1" s="37" t="s">
        <v>43</v>
      </c>
      <c r="J1" s="38" t="s">
        <v>41</v>
      </c>
      <c r="K1" s="34">
        <v>1.2819</v>
      </c>
      <c r="L1" s="39">
        <v>34.082900000000002</v>
      </c>
      <c r="M1" s="40">
        <v>58023.496299999999</v>
      </c>
      <c r="N1" s="40">
        <v>0.40898016482275928</v>
      </c>
      <c r="O1" s="41" t="s">
        <v>44</v>
      </c>
      <c r="P1" s="42">
        <v>13.35</v>
      </c>
    </row>
    <row r="2" spans="1:16" x14ac:dyDescent="0.2">
      <c r="A2" t="s">
        <v>23</v>
      </c>
      <c r="B2" t="s">
        <v>44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54400.75</v>
      </c>
      <c r="D4" s="28">
        <v>0.40897800000000001</v>
      </c>
      <c r="E4" s="43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7">
        <v>54400.75</v>
      </c>
      <c r="D7" s="29" t="e">
        <v>#N/A</v>
      </c>
    </row>
    <row r="8" spans="1:16" x14ac:dyDescent="0.2">
      <c r="A8" t="s">
        <v>3</v>
      </c>
      <c r="C8" s="47">
        <v>0.40898016482275928</v>
      </c>
      <c r="D8" s="29" t="e">
        <v>#N/A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0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58023.496299999999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0.40898016482275928</v>
      </c>
      <c r="E16" s="14" t="s">
        <v>30</v>
      </c>
      <c r="F16" s="33">
        <f ca="1">NOW()+15018.5+$C$5/24</f>
        <v>60319.585018634258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14473</v>
      </c>
    </row>
    <row r="18" spans="1:21" ht="14.25" thickTop="1" thickBot="1" x14ac:dyDescent="0.25">
      <c r="A18" s="16" t="s">
        <v>5</v>
      </c>
      <c r="B18" s="10"/>
      <c r="C18" s="19">
        <f ca="1">+C15</f>
        <v>58023.496299999999</v>
      </c>
      <c r="D18" s="20">
        <f ca="1">+C16</f>
        <v>0.40898016482275928</v>
      </c>
      <c r="E18" s="14" t="s">
        <v>36</v>
      </c>
      <c r="F18" s="23">
        <f ca="1">ROUND(2*(F16-$C$15)/$C$16,0)/2+F15</f>
        <v>5615</v>
      </c>
    </row>
    <row r="19" spans="1:21" ht="13.5" thickTop="1" x14ac:dyDescent="0.2">
      <c r="E19" s="14" t="s">
        <v>31</v>
      </c>
      <c r="F19" s="18">
        <f ca="1">+$C$15+$C$16*F18-15018.5-$C$5/24</f>
        <v>45301.815758813129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47</v>
      </c>
      <c r="C21" s="8">
        <f>C$7</f>
        <v>54400.75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39382.25</v>
      </c>
    </row>
    <row r="22" spans="1:21" x14ac:dyDescent="0.2">
      <c r="A22" s="44" t="s">
        <v>49</v>
      </c>
      <c r="B22" s="45" t="s">
        <v>48</v>
      </c>
      <c r="C22" s="46">
        <v>58023.496299999999</v>
      </c>
      <c r="D22" s="46">
        <v>1.1999999999999999E-3</v>
      </c>
      <c r="E22">
        <f>+(C22-C$7)/C$8</f>
        <v>8857.9999999999927</v>
      </c>
      <c r="F22">
        <f>ROUND(2*E22,0)/2</f>
        <v>8858</v>
      </c>
      <c r="G22">
        <f>+C22-(C$7+F22*C$8)</f>
        <v>0</v>
      </c>
      <c r="I22">
        <f>+G22</f>
        <v>0</v>
      </c>
      <c r="O22">
        <f ca="1">+C$11+C$12*$F22</f>
        <v>0</v>
      </c>
      <c r="Q22" s="2">
        <f>+C22-15018.5</f>
        <v>43004.996299999999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2024-01-10T01:02:25Z</dcterms:modified>
</cp:coreProperties>
</file>