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77FCDFF-7E00-4BDA-9DEC-2824A53F75C0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F11" i="1"/>
  <c r="C7" i="1"/>
  <c r="E22" i="1"/>
  <c r="F22" i="1"/>
  <c r="C8" i="1"/>
  <c r="E14" i="1"/>
  <c r="E15" i="1" s="1"/>
  <c r="G11" i="1"/>
  <c r="C17" i="1"/>
  <c r="Q21" i="1"/>
  <c r="E23" i="1"/>
  <c r="F23" i="1"/>
  <c r="G23" i="1"/>
  <c r="I23" i="1"/>
  <c r="G22" i="1"/>
  <c r="I22" i="1"/>
  <c r="E21" i="1"/>
  <c r="F21" i="1"/>
  <c r="G21" i="1"/>
  <c r="H21" i="1"/>
  <c r="C11" i="1"/>
  <c r="C12" i="1"/>
  <c r="C16" i="1" l="1"/>
  <c r="D18" i="1" s="1"/>
  <c r="O23" i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<sst xmlns="http://schemas.openxmlformats.org/spreadsheetml/2006/main" count="51" uniqueCount="47">
  <si>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</si>
  <si>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</si>
  <si>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</si>
  <si>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</si>
  <si>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</si>
  <si>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</si>
  <si>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</si>
  <si>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</si>
  <si>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</si>
  <si>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</si>
  <si>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</si>
  <si>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</si>
  <si>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</si>
  <si>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</si>
  <si>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</si>
  <si>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</si>
  <si>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</si>
  <si>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</si>
  <si>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</si>
  <si>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</si>
  <si>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</si>
  <si>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</si>
  <si>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</si>
  <si>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</si>
  <si>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</si>
  <si>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</si>
  <si>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</si>
  <si>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</si>
  <si>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</si>
  <si>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</si>
  <si>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</si>
  <si>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</si>
  <si>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</si>
  <si>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</si>
  <si>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</si>
  <si>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</si>
  <si>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</si>
  <si>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</si>
  <si>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</si>
  <si>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</si>
  <si>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</si>
  <si>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UU Ant / GSC 6611-1687</t>
  </si>
  <si>
    <t>EA</t>
  </si>
  <si>
    <t>IBVS 5959</t>
  </si>
  <si>
    <t>I</t>
  </si>
  <si>
    <t>.0020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</si>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</sst>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Ant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</c:v>
                </c:pt>
                <c:pt idx="2">
                  <c:v>1106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76-4012-9239-7619CC822C8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</c:v>
                </c:pt>
                <c:pt idx="2">
                  <c:v>1106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-2.8149999998277053E-2</c:v>
                </c:pt>
                <c:pt idx="2">
                  <c:v>-2.9360000000451691E-2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76-4012-9239-7619CC822C8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</c:v>
                </c:pt>
                <c:pt idx="2">
                  <c:v>1106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76-4012-9239-7619CC822C8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</c:v>
                </c:pt>
                <c:pt idx="2">
                  <c:v>1106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76-4012-9239-7619CC822C8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</c:v>
                </c:pt>
                <c:pt idx="2">
                  <c:v>1106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76-4012-9239-7619CC822C8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</c:v>
                </c:pt>
                <c:pt idx="2">
                  <c:v>1106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76-4012-9239-7619CC822C8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</c:v>
                </c:pt>
                <c:pt idx="2">
                  <c:v>1106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76-4012-9239-7619CC822C8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1095</c:v>
                </c:pt>
                <c:pt idx="2">
                  <c:v>1106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4.6104619446478423E-6</c:v>
                </c:pt>
                <c:pt idx="1">
                  <c:v>-2.8613560990166279E-2</c:v>
                </c:pt>
                <c:pt idx="2">
                  <c:v>-2.8901049470507117E-2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76-4012-9239-7619CC822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273120"/>
        <c:axId val="1"/>
      </c:scatterChart>
      <c:valAx>
        <c:axId val="83527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273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0399F5-88E8-E33F-2E09-B1C2A0EA9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53474.640700000004</v>
      </c>
      <c r="D4" s="9">
        <v>1.3641099999999999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53474.640700000004</v>
      </c>
    </row>
    <row r="8" spans="1:7" x14ac:dyDescent="0.2">
      <c r="A8" t="s">
        <v>3</v>
      </c>
      <c r="C8">
        <f>+D4</f>
        <v>1.3641099999999999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4.6104619446478423E-6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-2.613531639462185E-5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60319.604080555553</v>
      </c>
    </row>
    <row r="15" spans="1:7" x14ac:dyDescent="0.2">
      <c r="A15" s="14" t="s">
        <v>18</v>
      </c>
      <c r="B15" s="12"/>
      <c r="C15" s="15">
        <f ca="1">(C7+C11)+(C8+C12)*INT(MAX(F21:F3533))</f>
        <v>54983.317458950536</v>
      </c>
      <c r="D15" s="16" t="s">
        <v>39</v>
      </c>
      <c r="E15" s="17">
        <f ca="1">ROUND(2*(E14-$C$7)/$C$8,0)/2+E13</f>
        <v>5019</v>
      </c>
    </row>
    <row r="16" spans="1:7" x14ac:dyDescent="0.2">
      <c r="A16" s="18" t="s">
        <v>4</v>
      </c>
      <c r="B16" s="12"/>
      <c r="C16" s="19">
        <f ca="1">+C8+C12</f>
        <v>1.3640838646836053</v>
      </c>
      <c r="D16" s="16" t="s">
        <v>40</v>
      </c>
      <c r="E16" s="26">
        <f ca="1">ROUND(2*(E14-$C$15)/$C$16,0)/2+E13</f>
        <v>3913</v>
      </c>
    </row>
    <row r="17" spans="1:17" ht="13.5" thickBot="1" x14ac:dyDescent="0.25">
      <c r="A17" s="16" t="s">
        <v>31</v>
      </c>
      <c r="B17" s="12"/>
      <c r="C17" s="12">
        <f>COUNT(C21:C2191)</f>
        <v>3</v>
      </c>
      <c r="D17" s="16" t="s">
        <v>35</v>
      </c>
      <c r="E17" s="20">
        <f ca="1">+$C$15+$C$16*E16-15018.5-$C$9/24</f>
        <v>45302.873454790817</v>
      </c>
    </row>
    <row r="18" spans="1:17" ht="14.25" thickTop="1" thickBot="1" x14ac:dyDescent="0.25">
      <c r="A18" s="18" t="s">
        <v>5</v>
      </c>
      <c r="B18" s="12"/>
      <c r="C18" s="21">
        <f ca="1">+C15</f>
        <v>54983.317458950536</v>
      </c>
      <c r="D18" s="22">
        <f ca="1">+C16</f>
        <v>1.3640838646836053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53474.640700000004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4.6104619446478423E-6</v>
      </c>
      <c r="Q21" s="2">
        <f>+C21-15018.5</f>
        <v>38456.140700000004</v>
      </c>
    </row>
    <row r="22" spans="1:17" x14ac:dyDescent="0.2">
      <c r="A22" s="29" t="s">
        <v>43</v>
      </c>
      <c r="B22" s="30" t="s">
        <v>44</v>
      </c>
      <c r="C22" s="29">
        <v>54968.313000000002</v>
      </c>
      <c r="D22" s="29" t="s">
        <v>45</v>
      </c>
      <c r="E22">
        <f>+(C22-C$7)/C$8</f>
        <v>1094.9793638342937</v>
      </c>
      <c r="F22">
        <f>ROUND(2*E22,0)/2</f>
        <v>1095</v>
      </c>
      <c r="G22">
        <f>+C22-(C$7+F22*C$8)</f>
        <v>-2.8149999998277053E-2</v>
      </c>
      <c r="I22">
        <f>+G22</f>
        <v>-2.8149999998277053E-2</v>
      </c>
      <c r="O22">
        <f ca="1">+C$11+C$12*$F22</f>
        <v>-2.8613560990166279E-2</v>
      </c>
      <c r="Q22" s="2">
        <f>+C22-15018.5</f>
        <v>39949.813000000002</v>
      </c>
    </row>
    <row r="23" spans="1:17" x14ac:dyDescent="0.2">
      <c r="A23" s="29" t="s">
        <v>43</v>
      </c>
      <c r="B23" s="30" t="s">
        <v>44</v>
      </c>
      <c r="C23" s="29">
        <v>54983.317000000003</v>
      </c>
      <c r="D23" s="29" t="s">
        <v>45</v>
      </c>
      <c r="E23">
        <f>+(C23-C$7)/C$8</f>
        <v>1105.9784768090544</v>
      </c>
      <c r="F23">
        <f>ROUND(2*E23,0)/2</f>
        <v>1106</v>
      </c>
      <c r="G23">
        <f>+C23-(C$7+F23*C$8)</f>
        <v>-2.9360000000451691E-2</v>
      </c>
      <c r="I23">
        <f>+G23</f>
        <v>-2.9360000000451691E-2</v>
      </c>
      <c r="O23">
        <f ca="1">+C$11+C$12*$F23</f>
        <v>-2.8901049470507117E-2</v>
      </c>
      <c r="Q23" s="2">
        <f>+C23-15018.5</f>
        <v>39964.817000000003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2024-01-10T01:29:52Z</dcterms:modified>
</cp:coreProperties>
</file>