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423248-C7D5-47F6-8766-A5D10FE12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Q24" i="1"/>
  <c r="F11" i="1"/>
  <c r="Q23" i="1"/>
  <c r="Q22" i="1"/>
  <c r="C21" i="1"/>
  <c r="E21" i="1"/>
  <c r="F21" i="1"/>
  <c r="C7" i="1"/>
  <c r="E24" i="1"/>
  <c r="F24" i="1"/>
  <c r="C8" i="1"/>
  <c r="E22" i="1"/>
  <c r="F22" i="1"/>
  <c r="E14" i="1"/>
  <c r="E15" i="1" s="1"/>
  <c r="G11" i="1"/>
  <c r="C17" i="1"/>
  <c r="Q21" i="1"/>
  <c r="G21" i="1"/>
  <c r="G24" i="1"/>
  <c r="J24" i="1"/>
  <c r="G22" i="1"/>
  <c r="I22" i="1"/>
  <c r="E23" i="1"/>
  <c r="F23" i="1"/>
  <c r="G23" i="1"/>
  <c r="J23" i="1"/>
  <c r="H21" i="1"/>
  <c r="C12" i="1"/>
  <c r="C16" i="1" l="1"/>
  <c r="D18" i="1" s="1"/>
  <c r="C11" i="1"/>
  <c r="O26" i="1" l="1"/>
  <c r="O25" i="1"/>
  <c r="O24" i="1"/>
  <c r="O23" i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<sst xmlns="http://schemas.openxmlformats.org/spreadsheetml/2006/main" count="55" uniqueCount="50">
  <si>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</si>
  <si>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</si>
  <si>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</si>
  <si>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</si>
  <si>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</si>
  <si>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</si>
  <si>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</si>
  <si>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</si>
  <si>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</si>
  <si>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</si>
  <si>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</si>
  <si>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</si>
  <si>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</si>
  <si>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</si>
  <si>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</si>
  <si>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</si>
  <si>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</si>
  <si>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</si>
  <si>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</si>
  <si>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</si>
  <si>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</si>
  <si>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</si>
  <si>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</si>
  <si>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</si>
  <si>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</si>
  <si>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</si>
  <si>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</si>
  <si>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</si>
  <si>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</si>
  <si>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</si>
  <si>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</si>
  <si>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</si>
  <si>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</si>
  <si>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</si>
  <si>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</si>
  <si>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</si>
  <si>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</si>
  <si>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</si>
  <si>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</si>
  <si>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116</t>
  </si>
  <si>
    <t>II</t>
  </si>
  <si>
    <t>XX Ant / GSC 7693-1594</t>
  </si>
  <si>
    <t>EB/DM</t>
  </si>
  <si>
    <t>OEJV</t>
  </si>
  <si>
    <t>GCVS</t>
  </si>
  <si>
    <t>IBVS 6033</t>
  </si>
  <si>
    <t>IBVS</t>
  </si>
  <si>
    <t>JAVSO..48..256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</si>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</sst>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4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horizontal="left" vertical="center" wrapText="1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7-4793-8EB8-C7817184C9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1.0289999991073273E-3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7-4793-8EB8-C7817184C9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2.7479999989736825E-3</c:v>
                </c:pt>
                <c:pt idx="3">
                  <c:v>-2.5989999994635582E-3</c:v>
                </c:pt>
                <c:pt idx="4">
                  <c:v>-1.5260000000125729E-3</c:v>
                </c:pt>
                <c:pt idx="5">
                  <c:v>0.20369799999753013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37-4793-8EB8-C7817184C9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37-4793-8EB8-C7817184C9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37-4793-8EB8-C7817184C9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37-4793-8EB8-C7817184C9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8.9999999999999998E-4</c:v>
                  </c:pt>
                  <c:pt idx="3">
                    <c:v>5.0000000000000001E-3</c:v>
                  </c:pt>
                  <c:pt idx="4">
                    <c:v>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37-4793-8EB8-C7817184C9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1776.5</c:v>
                </c:pt>
                <c:pt idx="2">
                  <c:v>2818</c:v>
                </c:pt>
                <c:pt idx="3">
                  <c:v>6228.5</c:v>
                </c:pt>
                <c:pt idx="4">
                  <c:v>7459</c:v>
                </c:pt>
                <c:pt idx="5">
                  <c:v>7443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-1.9141836751862033E-2</c:v>
                </c:pt>
                <c:pt idx="1">
                  <c:v>2.8322784252509427E-3</c:v>
                </c:pt>
                <c:pt idx="2">
                  <c:v>1.5714935873583712E-2</c:v>
                </c:pt>
                <c:pt idx="3">
                  <c:v>5.7900536668148199E-2</c:v>
                </c:pt>
                <c:pt idx="4">
                  <c:v>7.3120997532453019E-2</c:v>
                </c:pt>
                <c:pt idx="5">
                  <c:v>7.2923088248561196E-2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37-4793-8EB8-C781718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11752"/>
        <c:axId val="1"/>
      </c:scatterChart>
      <c:valAx>
        <c:axId val="478211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211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81203007518797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16</xdr:col>
      <xdr:colOff>561975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37FFF0-5197-553C-322C-19392161E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7" sqref="D7: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53413.787100000001</v>
      </c>
      <c r="D4" s="9">
        <v>0.88801399999999997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53413.787100000001</v>
      </c>
    </row>
    <row r="8" spans="1:7" x14ac:dyDescent="0.2">
      <c r="A8" t="s">
        <v>3</v>
      </c>
      <c r="C8">
        <f>+D4</f>
        <v>0.88801399999999997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-1.9141836751862033E-2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1.2369330243238376E-5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60319.607180787032</v>
      </c>
    </row>
    <row r="15" spans="1:7" x14ac:dyDescent="0.2">
      <c r="A15" s="14" t="s">
        <v>18</v>
      </c>
      <c r="B15" s="12"/>
      <c r="C15" s="15">
        <f ca="1">(C7+C11)+(C8+C12)*INT(MAX(F21:F3533))</f>
        <v>60037.556646997531</v>
      </c>
      <c r="D15" s="16" t="s">
        <v>37</v>
      </c>
      <c r="E15" s="17">
        <f ca="1">ROUND(2*(E14-$C$7)/$C$8,0)/2+E13</f>
        <v>7777.5</v>
      </c>
    </row>
    <row r="16" spans="1:7" x14ac:dyDescent="0.2">
      <c r="A16" s="18" t="s">
        <v>4</v>
      </c>
      <c r="B16" s="12"/>
      <c r="C16" s="19">
        <f ca="1">+C8+C12</f>
        <v>0.88802636933024326</v>
      </c>
      <c r="D16" s="16" t="s">
        <v>38</v>
      </c>
      <c r="E16" s="26">
        <f ca="1">ROUND(2*(E14-$C$15)/$C$16,0)/2+E13</f>
        <v>318.5</v>
      </c>
    </row>
    <row r="17" spans="1:17" ht="13.5" thickBot="1" x14ac:dyDescent="0.25">
      <c r="A17" s="16" t="s">
        <v>29</v>
      </c>
      <c r="B17" s="12"/>
      <c r="C17" s="12">
        <f>COUNT(C21:C2191)</f>
        <v>6</v>
      </c>
      <c r="D17" s="16" t="s">
        <v>33</v>
      </c>
      <c r="E17" s="20">
        <f ca="1">+$C$15+$C$16*E16-15018.5-$C$9/24</f>
        <v>45302.28887896255</v>
      </c>
    </row>
    <row r="18" spans="1:17" ht="14.25" thickTop="1" thickBot="1" x14ac:dyDescent="0.25">
      <c r="A18" s="18" t="s">
        <v>5</v>
      </c>
      <c r="B18" s="12"/>
      <c r="C18" s="21">
        <f ca="1">+C15</f>
        <v>60037.556646997531</v>
      </c>
      <c r="D18" s="22">
        <f ca="1">+C16</f>
        <v>0.88802636933024326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43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53413.787100000001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-1.9141836751862033E-2</v>
      </c>
      <c r="Q21" s="2">
        <f>+C21-15018.5</f>
        <v>38395.287100000001</v>
      </c>
    </row>
    <row r="22" spans="1:17" x14ac:dyDescent="0.2">
      <c r="A22" s="30" t="s">
        <v>39</v>
      </c>
      <c r="B22" s="31" t="s">
        <v>40</v>
      </c>
      <c r="C22" s="32">
        <v>54991.345000000001</v>
      </c>
      <c r="D22" s="32">
        <v>3.0000000000000001E-3</v>
      </c>
      <c r="E22">
        <f>+(C22-C$7)/C$8</f>
        <v>1776.5011587655147</v>
      </c>
      <c r="F22">
        <f>ROUND(2*E22,0)/2</f>
        <v>1776.5</v>
      </c>
      <c r="G22">
        <f>+C22-(C$7+F22*C$8)</f>
        <v>1.0289999991073273E-3</v>
      </c>
      <c r="I22">
        <f>+G22</f>
        <v>1.0289999991073273E-3</v>
      </c>
      <c r="O22">
        <f ca="1">+C$11+C$12*$F22</f>
        <v>2.8322784252509427E-3</v>
      </c>
      <c r="Q22" s="2">
        <f>+C22-15018.5</f>
        <v>39972.845000000001</v>
      </c>
    </row>
    <row r="23" spans="1:17" x14ac:dyDescent="0.2">
      <c r="A23" s="33" t="s">
        <v>45</v>
      </c>
      <c r="B23" s="34" t="s">
        <v>40</v>
      </c>
      <c r="C23" s="35">
        <v>55916.213300000003</v>
      </c>
      <c r="D23" s="35">
        <v>8.9999999999999998E-4</v>
      </c>
      <c r="E23">
        <f>+(C23-C$7)/C$8</f>
        <v>2818.0030945458088</v>
      </c>
      <c r="F23">
        <f>ROUND(2*E23,0)/2</f>
        <v>2818</v>
      </c>
      <c r="G23">
        <f>+C23-(C$7+F23*C$8)</f>
        <v>2.7479999989736825E-3</v>
      </c>
      <c r="J23">
        <f>+G23</f>
        <v>2.7479999989736825E-3</v>
      </c>
      <c r="O23">
        <f ca="1">+C$11+C$12*$F23</f>
        <v>1.5714935873583712E-2</v>
      </c>
      <c r="Q23" s="2">
        <f>+C23-15018.5</f>
        <v>40897.713300000003</v>
      </c>
    </row>
    <row r="24" spans="1:17" x14ac:dyDescent="0.2">
      <c r="A24" s="36" t="s">
        <v>47</v>
      </c>
      <c r="B24" s="37" t="s">
        <v>40</v>
      </c>
      <c r="C24" s="38">
        <v>58944.779699999999</v>
      </c>
      <c r="D24" s="38">
        <v>5.0000000000000001E-3</v>
      </c>
      <c r="E24">
        <f>+(C24-C$7)/C$8</f>
        <v>6228.497073244338</v>
      </c>
      <c r="F24">
        <f>ROUND(2*E24,0)/2</f>
        <v>6228.5</v>
      </c>
      <c r="G24">
        <f>+C24-(C$7+F24*C$8)</f>
        <v>-2.5989999994635582E-3</v>
      </c>
      <c r="J24">
        <f>+G24</f>
        <v>-2.5989999994635582E-3</v>
      </c>
      <c r="O24">
        <f ca="1">+C$11+C$12*$F24</f>
        <v>5.7900536668148199E-2</v>
      </c>
      <c r="Q24" s="2">
        <f>+C24-15018.5</f>
        <v>43926.279699999999</v>
      </c>
    </row>
    <row r="25" spans="1:17" x14ac:dyDescent="0.2">
      <c r="A25" s="39" t="s">
        <v>48</v>
      </c>
      <c r="B25" s="39" t="s">
        <v>49</v>
      </c>
      <c r="C25" s="40">
        <v>60037.482000000004</v>
      </c>
      <c r="D25" s="40">
        <v>2E-3</v>
      </c>
      <c r="E25">
        <f t="shared" ref="E25:E26" si="0">+(C25-C$7)/C$8</f>
        <v>7458.9982815586272</v>
      </c>
      <c r="F25">
        <f t="shared" ref="F25:F26" si="1">ROUND(2*E25,0)/2</f>
        <v>7459</v>
      </c>
      <c r="G25">
        <f t="shared" ref="G25:G26" si="2">+C25-(C$7+F25*C$8)</f>
        <v>-1.5260000000125729E-3</v>
      </c>
      <c r="J25">
        <f t="shared" ref="J25:J26" si="3">+G25</f>
        <v>-1.5260000000125729E-3</v>
      </c>
      <c r="O25">
        <f t="shared" ref="O25:O26" ca="1" si="4">+C$11+C$12*$F25</f>
        <v>7.3120997532453019E-2</v>
      </c>
      <c r="Q25" s="2">
        <f t="shared" ref="Q25:Q26" si="5">+C25-15018.5</f>
        <v>45018.982000000004</v>
      </c>
    </row>
    <row r="26" spans="1:17" x14ac:dyDescent="0.2">
      <c r="A26" s="39" t="s">
        <v>48</v>
      </c>
      <c r="B26" s="39" t="s">
        <v>49</v>
      </c>
      <c r="C26" s="40">
        <v>60023.478999999999</v>
      </c>
      <c r="D26" s="40">
        <v>8.0000000000000002E-3</v>
      </c>
      <c r="E26">
        <f t="shared" si="0"/>
        <v>7443.2293860231912</v>
      </c>
      <c r="F26">
        <f t="shared" si="1"/>
        <v>7443</v>
      </c>
      <c r="G26">
        <f t="shared" si="2"/>
        <v>0.20369799999753013</v>
      </c>
      <c r="J26">
        <f t="shared" si="3"/>
        <v>0.20369799999753013</v>
      </c>
      <c r="O26">
        <f t="shared" ca="1" si="4"/>
        <v>7.2923088248561196E-2</v>
      </c>
      <c r="Q26" s="2">
        <f t="shared" si="5"/>
        <v>45004.978999999999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2024-01-10T01:34:20Z</dcterms:modified>
</cp:coreProperties>
</file>