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6522CFD-E2C3-444A-911D-8C22B90B5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E23" i="1"/>
  <c r="F23" i="1" s="1"/>
  <c r="G23" i="1" s="1"/>
  <c r="H23" i="1" s="1"/>
  <c r="Q23" i="1"/>
  <c r="E22" i="1"/>
  <c r="F22" i="1"/>
  <c r="G22" i="1"/>
  <c r="H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4" i="1" l="1"/>
  <c r="S24" i="1" s="1"/>
  <c r="C15" i="1"/>
  <c r="C16" i="1"/>
  <c r="D18" i="1" s="1"/>
  <c r="O23" i="1"/>
  <c r="S23" i="1" s="1"/>
  <c r="O21" i="1"/>
  <c r="S21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<sst xmlns="http://schemas.openxmlformats.org/spreadsheetml/2006/main" count="58" uniqueCount="54">
  <si>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</si>
  <si>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</si>
  <si>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</si>
  <si>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</si>
  <si>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</si>
  <si>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</si>
  <si>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</si>
  <si>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</si>
  <si>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</si>
  <si>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</si>
  <si>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</si>
  <si>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</si>
  <si>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</si>
  <si>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</si>
  <si>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</si>
  <si>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</si>
  <si>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</si>
  <si>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</si>
  <si>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</si>
  <si>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</si>
  <si>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</si>
  <si>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</si>
  <si>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</si>
  <si>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</si>
  <si>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</si>
  <si>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</si>
  <si>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</si>
  <si>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</si>
  <si>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</si>
  <si>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</si>
  <si>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</si>
  <si>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</si>
  <si>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</si>
  <si>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</si>
  <si>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</si>
  <si>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</si>
  <si>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</si>
  <si>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</si>
  <si>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</si>
  <si>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</si>
  <si>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</si>
  <si>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</si>
  <si>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</si>
  <si>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Y Ant</t>
  </si>
  <si>
    <t>EA/DM</t>
  </si>
  <si>
    <t>Ant</t>
  </si>
  <si>
    <t>GCVS 4</t>
  </si>
  <si>
    <t>Ant_Y.xls</t>
  </si>
  <si>
    <t>Y Ant / GSC 7178-1538</t>
  </si>
  <si>
    <t>VSS_2013-01-28</t>
  </si>
  <si>
    <t>II</t>
  </si>
  <si>
    <t>JBAV, 63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</si>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</sst>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  <xf numFmtId="43" fontId="17" fillId="0" borderId="0" applyFon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43" fontId="16" fillId="0" borderId="0" xfId="8" applyFont="1" applyBorder="1"/>
    <xf numFmtId="165" fontId="16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43" fontId="16" fillId="0" borderId="0" xfId="8" applyFont="1" applyBorder="1" applyAlignment="1">
      <alignment horizontal="center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 Ant - O-C Diagr.</a:t>
            </a:r>
          </a:p>
        </c:rich>
      </c:tx>
      <c:layout>
        <c:manualLayout>
          <c:xMode val="edge"/>
          <c:yMode val="edge"/>
          <c:x val="0.3984962406015037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4.1149999997287523E-2</c:v>
                </c:pt>
                <c:pt idx="2">
                  <c:v>6.3749999993888196E-2</c:v>
                </c:pt>
                <c:pt idx="3">
                  <c:v>6.1549999998533167E-2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D2-4060-A5EF-9D9A833782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D2-4060-A5EF-9D9A833782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D2-4060-A5EF-9D9A833782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D2-4060-A5EF-9D9A833782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D2-4060-A5EF-9D9A833782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D2-4060-A5EF-9D9A833782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  <c:pt idx="2">
                    <c:v>7.0000000000000001E-3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D2-4060-A5EF-9D9A833782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1.9428305313545155E-3</c:v>
                </c:pt>
                <c:pt idx="1">
                  <c:v>3.6931800984821316E-2</c:v>
                </c:pt>
                <c:pt idx="2">
                  <c:v>6.2404343891639687E-2</c:v>
                </c:pt>
                <c:pt idx="3">
                  <c:v>6.5171024581893361E-2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D2-4060-A5EF-9D9A8337820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733.5</c:v>
                </c:pt>
                <c:pt idx="2">
                  <c:v>1267.5</c:v>
                </c:pt>
                <c:pt idx="3">
                  <c:v>1325.5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D2-4060-A5EF-9D9A83378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872168"/>
        <c:axId val="1"/>
      </c:scatterChart>
      <c:valAx>
        <c:axId val="72587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87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93984962406015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0</xdr:row>
      <xdr:rowOff>114300</xdr:rowOff>
    </xdr:from>
    <xdr:to>
      <xdr:col>18</xdr:col>
      <xdr:colOff>114300</xdr:colOff>
      <xdr:row>19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932BE6-6711-FC6C-2AD2-24D9C05D5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48</v>
      </c>
      <c r="E1" t="s">
        <v>47</v>
      </c>
    </row>
    <row r="2" spans="1:7" x14ac:dyDescent="0.2">
      <c r="A2" t="s">
        <v>24</v>
      </c>
      <c r="B2" t="s">
        <v>44</v>
      </c>
      <c r="C2" s="31" t="s">
        <v>42</v>
      </c>
      <c r="D2" s="3" t="s">
        <v>45</v>
      </c>
      <c r="E2" t="s">
        <v>43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41">
        <v>51930.737000000001</v>
      </c>
      <c r="D7" s="30" t="s">
        <v>46</v>
      </c>
    </row>
    <row r="8" spans="1:7" x14ac:dyDescent="0.2">
      <c r="A8" t="s">
        <v>3</v>
      </c>
      <c r="C8" s="41">
        <v>6.1039000000000003</v>
      </c>
      <c r="D8" s="30" t="s">
        <v>46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1.9428305313545155E-3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4.7701391211270352E-5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60319.608012037032</v>
      </c>
    </row>
    <row r="15" spans="1:7" x14ac:dyDescent="0.2">
      <c r="A15" s="12" t="s">
        <v>17</v>
      </c>
      <c r="B15" s="10"/>
      <c r="C15" s="13">
        <f ca="1">(C7+C11)+(C8+C12)*INT(MAX(F21:F3533))</f>
        <v>60018.469647173886</v>
      </c>
      <c r="D15" s="14" t="s">
        <v>39</v>
      </c>
      <c r="E15" s="15">
        <f ca="1">ROUND(2*(E14-$C$7)/$C$8,0)/2+E13</f>
        <v>1375.5</v>
      </c>
    </row>
    <row r="16" spans="1:7" x14ac:dyDescent="0.2">
      <c r="A16" s="16" t="s">
        <v>4</v>
      </c>
      <c r="B16" s="10"/>
      <c r="C16" s="17">
        <f ca="1">+C8+C12</f>
        <v>6.1039477013912116</v>
      </c>
      <c r="D16" s="14" t="s">
        <v>40</v>
      </c>
      <c r="E16" s="24">
        <f ca="1">ROUND(2*(E14-$C$15)/$C$16,0)/2+E13</f>
        <v>50.5</v>
      </c>
    </row>
    <row r="17" spans="1:19" ht="13.5" thickBot="1" x14ac:dyDescent="0.25">
      <c r="A17" s="14" t="s">
        <v>30</v>
      </c>
      <c r="B17" s="10"/>
      <c r="C17" s="10">
        <f>COUNT(C21:C2191)</f>
        <v>4</v>
      </c>
      <c r="D17" s="14" t="s">
        <v>34</v>
      </c>
      <c r="E17" s="18">
        <f ca="1">+$C$15+$C$16*E16-15018.5-$C$9/24</f>
        <v>45308.614839427479</v>
      </c>
    </row>
    <row r="18" spans="1:19" ht="14.25" thickTop="1" thickBot="1" x14ac:dyDescent="0.25">
      <c r="A18" s="16" t="s">
        <v>5</v>
      </c>
      <c r="B18" s="10"/>
      <c r="C18" s="19">
        <f ca="1">+C15</f>
        <v>60018.469647173886</v>
      </c>
      <c r="D18" s="20">
        <f ca="1">+C16</f>
        <v>6.1039477013912116</v>
      </c>
      <c r="E18" s="21" t="s">
        <v>35</v>
      </c>
    </row>
    <row r="19" spans="1:19" ht="13.5" thickTop="1" x14ac:dyDescent="0.2">
      <c r="A19" s="25" t="s">
        <v>36</v>
      </c>
      <c r="E19" s="26">
        <v>21</v>
      </c>
      <c r="S19">
        <f ca="1">SQRT(SUM(S21:S50)/(COUNT(S21:S50)-1))</f>
        <v>3.4876163187843008E-3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GCVS 4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D7</f>
        <v>GCVS 4</v>
      </c>
      <c r="B21" s="3"/>
      <c r="C21" s="8">
        <f>C$7</f>
        <v>51930.737000000001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1.9428305313545155E-3</v>
      </c>
      <c r="Q21" s="2">
        <f>+C21-15018.5</f>
        <v>36912.237000000001</v>
      </c>
      <c r="S21">
        <f ca="1">+(O21-G21)^2</f>
        <v>3.7745904735632692E-6</v>
      </c>
    </row>
    <row r="22" spans="1:19" x14ac:dyDescent="0.2">
      <c r="A22" s="32" t="s">
        <v>49</v>
      </c>
      <c r="B22" s="33" t="s">
        <v>50</v>
      </c>
      <c r="C22" s="34">
        <v>56407.988799999999</v>
      </c>
      <c r="D22" s="34">
        <v>2.5999999999999999E-3</v>
      </c>
      <c r="E22">
        <f>+(C22-C$7)/C$8</f>
        <v>733.50674159144125</v>
      </c>
      <c r="F22">
        <f>ROUND(2*E22,0)/2</f>
        <v>733.5</v>
      </c>
      <c r="G22">
        <f>+C22-(C$7+F22*C$8)</f>
        <v>4.1149999997287523E-2</v>
      </c>
      <c r="H22">
        <f>+G22</f>
        <v>4.1149999997287523E-2</v>
      </c>
      <c r="O22">
        <f ca="1">+C$11+C$12*$F22</f>
        <v>3.6931800984821316E-2</v>
      </c>
      <c r="Q22" s="2">
        <f>+C22-15018.5</f>
        <v>41389.488799999999</v>
      </c>
      <c r="S22">
        <f ca="1">+(O22-G22)^2</f>
        <v>1.7793202908770888E-5</v>
      </c>
    </row>
    <row r="23" spans="1:19" x14ac:dyDescent="0.2">
      <c r="A23" s="35" t="s">
        <v>51</v>
      </c>
      <c r="B23" s="36" t="s">
        <v>50</v>
      </c>
      <c r="C23" s="38">
        <v>59667.493999999999</v>
      </c>
      <c r="D23" s="39">
        <v>7.0000000000000001E-3</v>
      </c>
      <c r="E23">
        <f>+(C23-C$7)/C$8</f>
        <v>1267.5104441422693</v>
      </c>
      <c r="F23">
        <f>ROUND(2*E23,0)/2</f>
        <v>1267.5</v>
      </c>
      <c r="G23">
        <f>+C23-(C$7+F23*C$8)</f>
        <v>6.3749999993888196E-2</v>
      </c>
      <c r="H23">
        <f>+G23</f>
        <v>6.3749999993888196E-2</v>
      </c>
      <c r="O23">
        <f ca="1">+C$11+C$12*$F23</f>
        <v>6.2404343891639687E-2</v>
      </c>
      <c r="Q23" s="2">
        <f>+C23-15018.5</f>
        <v>44648.993999999999</v>
      </c>
      <c r="S23">
        <f ca="1">+(O23-G23)^2</f>
        <v>1.8107903455186494E-6</v>
      </c>
    </row>
    <row r="24" spans="1:19" x14ac:dyDescent="0.2">
      <c r="A24" s="37" t="s">
        <v>52</v>
      </c>
      <c r="B24" s="40" t="s">
        <v>53</v>
      </c>
      <c r="C24" s="39">
        <v>60021.517999999996</v>
      </c>
      <c r="D24" s="39">
        <v>5.0000000000000001E-3</v>
      </c>
      <c r="E24">
        <f>+(C24-C$7)/C$8</f>
        <v>1325.5100837169671</v>
      </c>
      <c r="F24">
        <f>ROUND(2*E24,0)/2</f>
        <v>1325.5</v>
      </c>
      <c r="G24">
        <f>+C24-(C$7+F24*C$8)</f>
        <v>6.1549999998533167E-2</v>
      </c>
      <c r="H24">
        <f>+G24</f>
        <v>6.1549999998533167E-2</v>
      </c>
      <c r="O24">
        <f ca="1">+C$11+C$12*$F24</f>
        <v>6.5171024581893361E-2</v>
      </c>
      <c r="Q24" s="2">
        <f>+C24-15018.5</f>
        <v>45003.017999999996</v>
      </c>
      <c r="S24">
        <f ca="1">+(O24-G24)^2</f>
        <v>1.3111819033298867E-5</v>
      </c>
    </row>
    <row r="25" spans="1:19" x14ac:dyDescent="0.2">
      <c r="B25" s="3"/>
      <c r="C25" s="8"/>
      <c r="D25" s="8"/>
      <c r="Q25" s="2"/>
    </row>
    <row r="26" spans="1:19" x14ac:dyDescent="0.2">
      <c r="B26" s="3"/>
      <c r="C26" s="8"/>
      <c r="D26" s="8"/>
      <c r="Q26" s="2"/>
    </row>
    <row r="27" spans="1:19" x14ac:dyDescent="0.2">
      <c r="B27" s="3"/>
      <c r="C27" s="8"/>
      <c r="D27" s="8"/>
      <c r="Q27" s="2"/>
    </row>
    <row r="28" spans="1:19" x14ac:dyDescent="0.2">
      <c r="B28" s="3"/>
      <c r="C28" s="8"/>
      <c r="D28" s="8"/>
      <c r="Q28" s="2"/>
    </row>
    <row r="29" spans="1:19" x14ac:dyDescent="0.2">
      <c r="B29" s="3"/>
      <c r="C29" s="8"/>
      <c r="D29" s="8"/>
      <c r="Q29" s="2"/>
    </row>
    <row r="30" spans="1:19" x14ac:dyDescent="0.2">
      <c r="B30" s="3"/>
      <c r="C30" s="8"/>
      <c r="D30" s="8"/>
      <c r="Q30" s="2"/>
    </row>
    <row r="31" spans="1:19" x14ac:dyDescent="0.2">
      <c r="B31" s="3"/>
      <c r="C31" s="8"/>
      <c r="D31" s="8"/>
      <c r="Q31" s="2"/>
    </row>
    <row r="32" spans="1:19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B44" s="3"/>
      <c r="C44" s="8"/>
      <c r="D44" s="8"/>
    </row>
    <row r="45" spans="2:17" x14ac:dyDescent="0.2">
      <c r="B45" s="3"/>
      <c r="C45" s="8"/>
      <c r="D45" s="8"/>
    </row>
    <row r="46" spans="2:17" x14ac:dyDescent="0.2">
      <c r="B46" s="3"/>
      <c r="C46" s="8"/>
      <c r="D46" s="8"/>
    </row>
    <row r="47" spans="2:17" x14ac:dyDescent="0.2">
      <c r="B47" s="3"/>
      <c r="C47" s="8"/>
      <c r="D47" s="8"/>
    </row>
    <row r="48" spans="2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C295" s="8"/>
      <c r="D295" s="8"/>
    </row>
    <row r="296" spans="2:4" x14ac:dyDescent="0.2">
      <c r="C296" s="8"/>
      <c r="D296" s="8"/>
    </row>
    <row r="297" spans="2:4" x14ac:dyDescent="0.2">
      <c r="C297" s="8"/>
      <c r="D297" s="8"/>
    </row>
    <row r="298" spans="2:4" x14ac:dyDescent="0.2">
      <c r="C298" s="8"/>
      <c r="D298" s="8"/>
    </row>
    <row r="299" spans="2:4" x14ac:dyDescent="0.2">
      <c r="C299" s="8"/>
      <c r="D299" s="8"/>
    </row>
    <row r="300" spans="2:4" x14ac:dyDescent="0.2">
      <c r="C300" s="8"/>
      <c r="D300" s="8"/>
    </row>
    <row r="301" spans="2:4" x14ac:dyDescent="0.2">
      <c r="C301" s="8"/>
      <c r="D301" s="8"/>
    </row>
    <row r="302" spans="2:4" x14ac:dyDescent="0.2">
      <c r="C302" s="8"/>
      <c r="D302" s="8"/>
    </row>
    <row r="303" spans="2:4" x14ac:dyDescent="0.2">
      <c r="C303" s="8"/>
      <c r="D303" s="8"/>
    </row>
    <row r="304" spans="2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2024-01-10T01:35:32Z</dcterms:modified>
</cp:coreProperties>
</file>