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272254A-A778-4AE5-A111-467819124FE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2" i="1"/>
  <c r="F22" i="1"/>
  <c r="C8" i="1"/>
  <c r="Q22" i="1"/>
  <c r="G11" i="1"/>
  <c r="F11" i="1"/>
  <c r="E15" i="1"/>
  <c r="C17" i="1"/>
  <c r="Q21" i="1"/>
  <c r="E21" i="1"/>
  <c r="F21" i="1"/>
  <c r="G21" i="1"/>
  <c r="G22" i="1"/>
  <c r="I22" i="1"/>
  <c r="H21" i="1"/>
  <c r="C11" i="1"/>
  <c r="C12" i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<sst xmlns="http://schemas.openxmlformats.org/spreadsheetml/2006/main" count="48" uniqueCount="44">
  <si>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</si>
  <si>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</si>
  <si>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</si>
  <si>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</si>
  <si>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</si>
  <si>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</si>
  <si>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</si>
  <si>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</si>
  <si>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</si>
  <si>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</si>
  <si>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</si>
  <si>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</si>
  <si>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</si>
  <si>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</si>
  <si>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</si>
  <si>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</si>
  <si>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</si>
  <si>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</si>
  <si>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</si>
  <si>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</si>
  <si>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</si>
  <si>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</si>
  <si>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</si>
  <si>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</si>
  <si>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</si>
  <si>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</si>
  <si>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</si>
  <si>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</si>
  <si>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</si>
  <si>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</si>
  <si>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</si>
  <si>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</si>
  <si>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</si>
  <si>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</si>
  <si>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</si>
  <si>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</si>
  <si>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</si>
  <si>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</si>
  <si>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AS Aps / G5119-0948               </t>
  </si>
  <si>
    <t>E</t>
  </si>
  <si>
    <t>Aps_AS.xls</t>
  </si>
  <si>
    <t>IBVS 5713</t>
  </si>
  <si>
    <t>I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</si>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</sst>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Aps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4-4214-B409-B7B35C5CFF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-7.4050000002898742E-2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4-4214-B409-B7B35C5CFF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B4-4214-B409-B7B35C5CFF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B4-4214-B409-B7B35C5CFF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B4-4214-B409-B7B35C5CFF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B4-4214-B409-B7B35C5CFF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B4-4214-B409-B7B35C5CFF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52175.5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-7.4050000002898742E-2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B4-4214-B409-B7B35C5CF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653064"/>
        <c:axId val="1"/>
      </c:scatterChart>
      <c:valAx>
        <c:axId val="565653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653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4E86423-CAAF-FA15-5D1F-13DB7CC9D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36690.400000000001</v>
      </c>
      <c r="G1">
        <v>0.3231</v>
      </c>
      <c r="H1" t="s">
        <v>39</v>
      </c>
      <c r="I1" t="s">
        <v>40</v>
      </c>
    </row>
    <row r="2" spans="1:9" x14ac:dyDescent="0.2">
      <c r="A2" t="s">
        <v>24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36690.400000000001</v>
      </c>
      <c r="D4" s="9">
        <v>0.3231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36690.400000000001</v>
      </c>
    </row>
    <row r="8" spans="1:9" x14ac:dyDescent="0.2">
      <c r="A8" t="s">
        <v>3</v>
      </c>
      <c r="C8">
        <f>+D4</f>
        <v>0.3231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16</v>
      </c>
      <c r="B12" s="12"/>
      <c r="C12" s="24">
        <f ca="1">SLOPE(INDIRECT($G$11):G992,INDIRECT($F$11):F992)</f>
        <v>-1.4192484979137478E-6</v>
      </c>
      <c r="D12" s="3"/>
      <c r="E12" s="12"/>
    </row>
    <row r="13" spans="1:9" x14ac:dyDescent="0.2">
      <c r="A13" s="12" t="s">
        <v>19</v>
      </c>
      <c r="B13" s="12"/>
      <c r="C13" s="3" t="s">
        <v>13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17</v>
      </c>
      <c r="B15" s="12"/>
      <c r="C15" s="15">
        <f ca="1">(C7+C11)+(C8+C12)*INT(MAX(F21:F3533))</f>
        <v>53548.068450709623</v>
      </c>
      <c r="D15" s="16" t="s">
        <v>33</v>
      </c>
      <c r="E15" s="17">
        <f ca="1">TODAY()+15018.5-B9/24</f>
        <v>60320.5</v>
      </c>
    </row>
    <row r="16" spans="1:9" x14ac:dyDescent="0.2">
      <c r="A16" s="18" t="s">
        <v>4</v>
      </c>
      <c r="B16" s="12"/>
      <c r="C16" s="19">
        <f ca="1">+C8+C12</f>
        <v>0.32309858075150211</v>
      </c>
      <c r="D16" s="16" t="s">
        <v>34</v>
      </c>
      <c r="E16" s="17">
        <f ca="1">ROUND(2*(E15-C15)/C16,0)/2+1</f>
        <v>20962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35</v>
      </c>
      <c r="E17" s="20">
        <f ca="1">+C15+C16*E16-15018.5-C9/24</f>
        <v>45302.756733755945</v>
      </c>
    </row>
    <row r="18" spans="1:17" ht="14.25" thickTop="1" thickBot="1" x14ac:dyDescent="0.25">
      <c r="A18" s="18" t="s">
        <v>5</v>
      </c>
      <c r="B18" s="12"/>
      <c r="C18" s="21">
        <f ca="1">+C15</f>
        <v>53548.068450709623</v>
      </c>
      <c r="D18" s="22">
        <f ca="1">+C16</f>
        <v>0.32309858075150211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t="s">
        <v>43</v>
      </c>
      <c r="C21" s="10">
        <v>36690.400000000001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21671.9</v>
      </c>
    </row>
    <row r="22" spans="1:17" x14ac:dyDescent="0.2">
      <c r="A22" s="29" t="s">
        <v>41</v>
      </c>
      <c r="B22" s="30" t="s">
        <v>42</v>
      </c>
      <c r="C22" s="29">
        <v>53548.23</v>
      </c>
      <c r="D22" s="29">
        <v>3.0000000000000001E-3</v>
      </c>
      <c r="E22">
        <f>+(C22-C$7)/C$8</f>
        <v>52175.270813989482</v>
      </c>
      <c r="F22">
        <f>ROUND(2*E22,0)/2</f>
        <v>52175.5</v>
      </c>
      <c r="G22">
        <f>+C22-(C$7+F22*C$8)</f>
        <v>-7.4050000002898742E-2</v>
      </c>
      <c r="I22">
        <f>+G22</f>
        <v>-7.4050000002898742E-2</v>
      </c>
      <c r="O22">
        <f ca="1">+C$11+C$12*$F22</f>
        <v>-7.4050000002898742E-2</v>
      </c>
      <c r="Q22" s="2">
        <f>+C22-15018.5</f>
        <v>38529.730000000003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2024-01-11T01:25:02Z</dcterms:modified>
</cp:coreProperties>
</file>