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1CF8769-836B-4B4C-9DBA-A8C8C8DD143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Q22" i="1"/>
  <c r="Q23" i="1"/>
  <c r="Q24" i="1"/>
  <c r="F11" i="1"/>
  <c r="C7" i="1"/>
  <c r="C8" i="1"/>
  <c r="G11" i="1"/>
  <c r="E15" i="1"/>
  <c r="E22" i="1"/>
  <c r="F22" i="1"/>
  <c r="G22" i="1"/>
  <c r="I22" i="1"/>
  <c r="E24" i="1"/>
  <c r="F24" i="1"/>
  <c r="G24" i="1"/>
  <c r="I24" i="1"/>
  <c r="G23" i="1"/>
  <c r="I23" i="1"/>
  <c r="C21" i="1"/>
  <c r="E21" i="1"/>
  <c r="F21" i="1"/>
  <c r="G21" i="1"/>
  <c r="Q21" i="1"/>
  <c r="C17" i="1"/>
  <c r="H21" i="1"/>
  <c r="C12" i="1"/>
  <c r="C16" i="1" l="1"/>
  <c r="D18" i="1" s="1"/>
  <c r="C11" i="1"/>
  <c r="C15" i="1" l="1"/>
  <c r="O21" i="1"/>
  <c r="O24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<sst xmlns="http://schemas.openxmlformats.org/spreadsheetml/2006/main" count="50" uniqueCount="45">
  <si>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</si>
  <si>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</si>
  <si>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</si>
  <si>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</si>
  <si>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</si>
  <si>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</si>
  <si>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</si>
  <si>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</si>
  <si>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</si>
  <si>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</si>
  <si>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</si>
  <si>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</si>
  <si>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</si>
  <si>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</si>
  <si>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</si>
  <si>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</si>
  <si>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</si>
  <si>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</si>
  <si>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</si>
  <si>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</si>
  <si>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</si>
  <si>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</si>
  <si>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</si>
  <si>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</si>
  <si>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</si>
  <si>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</si>
  <si>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</si>
  <si>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</si>
  <si>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</si>
  <si>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</si>
  <si>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</si>
  <si>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</si>
  <si>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</si>
  <si>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</si>
  <si>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</si>
  <si>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</si>
  <si>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</si>
  <si>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</si>
  <si>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</si>
  <si>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</si>
  <si>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 xml:space="preserve">BV Aps / GSC 9450-1461               </t>
  </si>
  <si>
    <t>E</t>
  </si>
  <si>
    <t>IBVS 5653</t>
  </si>
  <si>
    <t>OEJV 0048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</si>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</sst>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Aps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434</c:v>
                </c:pt>
                <c:pt idx="2">
                  <c:v>870</c:v>
                </c:pt>
                <c:pt idx="3">
                  <c:v>873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8C-49D5-940F-5DB5CB11EB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434</c:v>
                </c:pt>
                <c:pt idx="2">
                  <c:v>870</c:v>
                </c:pt>
                <c:pt idx="3">
                  <c:v>873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-7.6739999349229038E-4</c:v>
                </c:pt>
                <c:pt idx="2">
                  <c:v>-1.0699999984353781E-4</c:v>
                </c:pt>
                <c:pt idx="3">
                  <c:v>1.2347000010777265E-3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8C-49D5-940F-5DB5CB11EB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434</c:v>
                </c:pt>
                <c:pt idx="2">
                  <c:v>870</c:v>
                </c:pt>
                <c:pt idx="3">
                  <c:v>873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8C-49D5-940F-5DB5CB11EB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434</c:v>
                </c:pt>
                <c:pt idx="2">
                  <c:v>870</c:v>
                </c:pt>
                <c:pt idx="3">
                  <c:v>873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8C-49D5-940F-5DB5CB11EB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434</c:v>
                </c:pt>
                <c:pt idx="2">
                  <c:v>870</c:v>
                </c:pt>
                <c:pt idx="3">
                  <c:v>873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8C-49D5-940F-5DB5CB11EB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434</c:v>
                </c:pt>
                <c:pt idx="2">
                  <c:v>870</c:v>
                </c:pt>
                <c:pt idx="3">
                  <c:v>873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8C-49D5-940F-5DB5CB11EB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434</c:v>
                </c:pt>
                <c:pt idx="2">
                  <c:v>870</c:v>
                </c:pt>
                <c:pt idx="3">
                  <c:v>873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8C-49D5-940F-5DB5CB11EB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434</c:v>
                </c:pt>
                <c:pt idx="2">
                  <c:v>870</c:v>
                </c:pt>
                <c:pt idx="3">
                  <c:v>873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-3.8450290199160743E-4</c:v>
                </c:pt>
                <c:pt idx="1">
                  <c:v>-6.0613580240307459E-6</c:v>
                </c:pt>
                <c:pt idx="2">
                  <c:v>3.741241561922444E-4</c:v>
                </c:pt>
                <c:pt idx="3">
                  <c:v>3.7674011156529219E-4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8C-49D5-940F-5DB5CB11E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588424"/>
        <c:axId val="1"/>
      </c:scatterChart>
      <c:valAx>
        <c:axId val="644588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588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0</xdr:rowOff>
    </xdr:from>
    <xdr:to>
      <xdr:col>16</xdr:col>
      <xdr:colOff>304800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3F72824-0D03-96D8-8CF7-5CC358264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E2" sqref="E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40</v>
      </c>
    </row>
    <row r="2" spans="1:7">
      <c r="A2" t="s">
        <v>23</v>
      </c>
      <c r="B2" t="s">
        <v>41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52500.679199999999</v>
      </c>
      <c r="D4" s="9">
        <v>1.6468860999999999</v>
      </c>
    </row>
    <row r="5" spans="1:7">
      <c r="C5" s="31" t="s">
        <v>38</v>
      </c>
    </row>
    <row r="6" spans="1:7">
      <c r="A6" s="5" t="s">
        <v>1</v>
      </c>
    </row>
    <row r="7" spans="1:7">
      <c r="A7" t="s">
        <v>2</v>
      </c>
      <c r="C7">
        <f>C4</f>
        <v>52500.679199999999</v>
      </c>
    </row>
    <row r="8" spans="1:7">
      <c r="A8" t="s">
        <v>3</v>
      </c>
      <c r="C8">
        <f>D4</f>
        <v>1.6468860999999999</v>
      </c>
      <c r="D8" s="30"/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4">
        <f ca="1">INTERCEPT(INDIRECT($G$11):G975,INDIRECT($F$11):F975)</f>
        <v>-3.8450290199160743E-4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SLOPE(INDIRECT($G$11):G975,INDIRECT($F$11):F975)</f>
        <v>8.7198512434925499E-7</v>
      </c>
      <c r="D12" s="3"/>
      <c r="E12" s="12"/>
    </row>
    <row r="13" spans="1:7">
      <c r="A13" s="12" t="s">
        <v>18</v>
      </c>
      <c r="B13" s="12"/>
      <c r="C13" s="3" t="s">
        <v>13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17</v>
      </c>
      <c r="B15" s="12"/>
      <c r="C15" s="15">
        <f ca="1">(C7+C11)+(C8+C12)*INT(MAX(F21:F3516))</f>
        <v>53938.411142040117</v>
      </c>
      <c r="D15" s="16" t="s">
        <v>32</v>
      </c>
      <c r="E15" s="17">
        <f ca="1">TODAY()+15018.5-B9/24</f>
        <v>60320.5</v>
      </c>
    </row>
    <row r="16" spans="1:7">
      <c r="A16" s="18" t="s">
        <v>4</v>
      </c>
      <c r="B16" s="12"/>
      <c r="C16" s="19">
        <f ca="1">+C8+C12</f>
        <v>1.6468869719851242</v>
      </c>
      <c r="D16" s="16" t="s">
        <v>33</v>
      </c>
      <c r="E16" s="17">
        <f ca="1">ROUND(2*(E15-C15)/C16,0)/2+1</f>
        <v>3876</v>
      </c>
    </row>
    <row r="17" spans="1:17" ht="13.5" thickBot="1">
      <c r="A17" s="16" t="s">
        <v>29</v>
      </c>
      <c r="B17" s="12"/>
      <c r="C17" s="12">
        <f>COUNT(C21:C2174)</f>
        <v>4</v>
      </c>
      <c r="D17" s="16" t="s">
        <v>34</v>
      </c>
      <c r="E17" s="20">
        <f ca="1">+C15+C16*E16-15018.5-C9/24</f>
        <v>45303.640878787795</v>
      </c>
    </row>
    <row r="18" spans="1:17" ht="14.25" thickTop="1" thickBot="1">
      <c r="A18" s="18" t="s">
        <v>5</v>
      </c>
      <c r="B18" s="12"/>
      <c r="C18" s="21">
        <f ca="1">+C15</f>
        <v>53938.411142040117</v>
      </c>
      <c r="D18" s="22">
        <f ca="1">+C16</f>
        <v>1.6468869719851242</v>
      </c>
      <c r="E18" s="23" t="s">
        <v>35</v>
      </c>
    </row>
    <row r="19" spans="1:17" ht="13.5" thickTop="1">
      <c r="A19" s="27" t="s">
        <v>36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>
      <c r="A21" s="33" t="s">
        <v>39</v>
      </c>
      <c r="B21" s="32" t="s">
        <v>37</v>
      </c>
      <c r="C21" s="33">
        <f>C7</f>
        <v>52500.679199999999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-3.8450290199160743E-4</v>
      </c>
      <c r="Q21" s="2">
        <f>+C21-15018.5</f>
        <v>37482.179199999999</v>
      </c>
    </row>
    <row r="22" spans="1:17">
      <c r="A22" s="38" t="s">
        <v>42</v>
      </c>
      <c r="B22" s="39" t="s">
        <v>37</v>
      </c>
      <c r="C22" s="38">
        <v>53215.427000000003</v>
      </c>
      <c r="D22" s="38">
        <v>2E-3</v>
      </c>
      <c r="E22">
        <f>+(C22-C$7)/C$8</f>
        <v>433.99953402970897</v>
      </c>
      <c r="F22">
        <f>ROUND(2*E22,0)/2</f>
        <v>434</v>
      </c>
      <c r="G22">
        <f>+C22-(C$7+F22*C$8)</f>
        <v>-7.6739999349229038E-4</v>
      </c>
      <c r="I22">
        <f>+G22</f>
        <v>-7.6739999349229038E-4</v>
      </c>
      <c r="O22">
        <f ca="1">+C$11+C$12*$F22</f>
        <v>-6.0613580240307459E-6</v>
      </c>
      <c r="Q22" s="2">
        <f>+C22-15018.5</f>
        <v>38196.927000000003</v>
      </c>
    </row>
    <row r="23" spans="1:17">
      <c r="A23" s="38" t="s">
        <v>43</v>
      </c>
      <c r="B23" s="39" t="s">
        <v>37</v>
      </c>
      <c r="C23" s="38">
        <v>53933.47</v>
      </c>
      <c r="D23" s="38">
        <v>2E-3</v>
      </c>
      <c r="E23">
        <f>+(C23-C$7)/C$8</f>
        <v>869.99993502890243</v>
      </c>
      <c r="F23">
        <f>ROUND(2*E23,0)/2</f>
        <v>870</v>
      </c>
      <c r="G23">
        <f>+C23-(C$7+F23*C$8)</f>
        <v>-1.0699999984353781E-4</v>
      </c>
      <c r="I23">
        <f>+G23</f>
        <v>-1.0699999984353781E-4</v>
      </c>
      <c r="O23">
        <f ca="1">+C$11+C$12*$F23</f>
        <v>3.741241561922444E-4</v>
      </c>
      <c r="Q23" s="2">
        <f>+C23-15018.5</f>
        <v>38914.97</v>
      </c>
    </row>
    <row r="24" spans="1:17">
      <c r="A24" s="38" t="s">
        <v>43</v>
      </c>
      <c r="B24" s="39" t="s">
        <v>37</v>
      </c>
      <c r="C24" s="38">
        <v>53938.411999999997</v>
      </c>
      <c r="D24" s="38">
        <v>2E-3</v>
      </c>
      <c r="E24">
        <f>+(C24-C$7)/C$8</f>
        <v>873.00074971790582</v>
      </c>
      <c r="F24">
        <f>ROUND(2*E24,0)/2</f>
        <v>873</v>
      </c>
      <c r="G24">
        <f>+C24-(C$7+F24*C$8)</f>
        <v>1.2347000010777265E-3</v>
      </c>
      <c r="I24">
        <f>+G24</f>
        <v>1.2347000010777265E-3</v>
      </c>
      <c r="O24">
        <f ca="1">+C$11+C$12*$F24</f>
        <v>3.7674011156529219E-4</v>
      </c>
      <c r="Q24" s="2">
        <f>+C24-15018.5</f>
        <v>38919.911999999997</v>
      </c>
    </row>
    <row r="25" spans="1:17">
      <c r="A25" s="29"/>
      <c r="B25" s="34"/>
      <c r="C25" s="29"/>
      <c r="D25" s="29"/>
      <c r="Q25" s="2"/>
    </row>
    <row r="26" spans="1:17">
      <c r="A26" s="35"/>
      <c r="B26" s="36"/>
      <c r="C26" s="37"/>
      <c r="D26" s="37"/>
      <c r="Q26" s="2"/>
    </row>
    <row r="27" spans="1:17">
      <c r="C27" s="10"/>
      <c r="D27" s="10"/>
    </row>
    <row r="28" spans="1:17">
      <c r="C28" s="10"/>
      <c r="D28" s="10"/>
    </row>
    <row r="29" spans="1:17">
      <c r="C29" s="10"/>
      <c r="D29" s="10"/>
    </row>
    <row r="30" spans="1:17">
      <c r="C30" s="10"/>
      <c r="D30" s="10"/>
    </row>
    <row r="31" spans="1:17">
      <c r="C31" s="10"/>
      <c r="D31" s="10"/>
    </row>
    <row r="32" spans="1:17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2024-01-11T01:26:44Z</dcterms:modified>
</cp:coreProperties>
</file>