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94E4519-81D7-49EA-A64C-5EA11A37EA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Q21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<sst xmlns="http://schemas.openxmlformats.org/spreadsheetml/2006/main" count="54" uniqueCount="50">
  <si>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</si>
  <si>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</si>
  <si>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</si>
  <si>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</si>
  <si>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</si>
  <si>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</si>
  <si>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</si>
  <si>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</si>
  <si>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</si>
  <si>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</si>
  <si>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</si>
  <si>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</si>
  <si>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</si>
  <si>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</si>
  <si>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</si>
  <si>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</si>
  <si>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</si>
  <si>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</si>
  <si>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</si>
  <si>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</si>
  <si>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</si>
  <si>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</si>
  <si>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</si>
  <si>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</si>
  <si>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</si>
  <si>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</si>
  <si>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</si>
  <si>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</si>
  <si>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</si>
  <si>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</si>
  <si>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</si>
  <si>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</si>
  <si>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</si>
  <si>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</si>
  <si>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</si>
  <si>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</si>
  <si>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</si>
  <si>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</si>
  <si>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</si>
  <si>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</si>
  <si>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</si>
  <si>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</si>
  <si>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</si>
  <si>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II Aps</t>
  </si>
  <si>
    <t>G9286-0208</t>
  </si>
  <si>
    <t>EW</t>
  </si>
  <si>
    <t>JAVSO, 48, 250</t>
  </si>
  <si>
    <t>II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</si>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</sst>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II</a:t>
            </a:r>
            <a:r>
              <a:rPr lang="en-AU" baseline="0"/>
              <a:t> Aps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2.2599999999999999E-3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-5.7349999995494727E-2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-5.7349999995494727E-2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0</v>
      </c>
      <c r="H1" s="31"/>
      <c r="I1" s="42" t="s">
        <v>44</v>
      </c>
      <c r="J1" s="43" t="s">
        <v>43</v>
      </c>
      <c r="K1" s="34">
        <v>16.274190000000001</v>
      </c>
      <c r="L1" s="36">
        <v>-74.504400000000004</v>
      </c>
      <c r="M1" s="37">
        <v>36694.449999999997</v>
      </c>
      <c r="N1" s="37">
        <v>0.84240000000000004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6">
        <v>36694.449999999997</v>
      </c>
      <c r="D7" s="29"/>
    </row>
    <row r="8" spans="1:15" x14ac:dyDescent="0.2">
      <c r="A8" t="s">
        <v>3</v>
      </c>
      <c r="C8" s="46">
        <v>0.84240000000000004</v>
      </c>
      <c r="D8" s="29"/>
    </row>
    <row r="9" spans="1:15" x14ac:dyDescent="0.2">
      <c r="A9" s="24" t="s">
        <v>32</v>
      </c>
      <c r="B9" s="25">
        <v>21</v>
      </c>
      <c r="C9" s="22" t="s">
        <v>48</v>
      </c>
      <c r="D9" s="23" t="s">
        <v>49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-2.1983287333446307E-6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58670.923850000006</v>
      </c>
      <c r="E15" s="14" t="s">
        <v>30</v>
      </c>
      <c r="F15" s="33">
        <f ca="1">NOW()+15018.5+$C$5/24</f>
        <v>60320.602394907408</v>
      </c>
    </row>
    <row r="16" spans="1:15" x14ac:dyDescent="0.2">
      <c r="A16" s="16" t="s">
        <v>4</v>
      </c>
      <c r="B16" s="10"/>
      <c r="C16" s="17">
        <f ca="1">+C8+C12</f>
        <v>0.84239780167126665</v>
      </c>
      <c r="E16" s="14" t="s">
        <v>35</v>
      </c>
      <c r="F16" s="15">
        <f ca="1">ROUND(2*(F15-$C$7)/$C$8,0)/2+F14</f>
        <v>28047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1959.5</v>
      </c>
    </row>
    <row r="18" spans="1:21" ht="14.25" thickTop="1" thickBot="1" x14ac:dyDescent="0.25">
      <c r="A18" s="16" t="s">
        <v>5</v>
      </c>
      <c r="B18" s="10"/>
      <c r="C18" s="19">
        <f ca="1">+C15</f>
        <v>58670.923850000006</v>
      </c>
      <c r="D18" s="20">
        <f ca="1">+C16</f>
        <v>0.84239780167126665</v>
      </c>
      <c r="E18" s="14" t="s">
        <v>31</v>
      </c>
      <c r="F18" s="18">
        <f ca="1">+$C$15+$C$16*F17-15018.5-$C$5/24</f>
        <v>45303.498175708191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36694.449999999997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0">
        <f>+C21-15018.5</f>
        <v>21675.949999999997</v>
      </c>
    </row>
    <row r="22" spans="1:21" ht="15" customHeight="1" x14ac:dyDescent="0.2">
      <c r="A22" s="44" t="s">
        <v>46</v>
      </c>
      <c r="B22" s="45" t="s">
        <v>47</v>
      </c>
      <c r="C22" s="47">
        <v>58670.923849999999</v>
      </c>
      <c r="D22" s="48">
        <v>2.2599999999999999E-3</v>
      </c>
      <c r="E22">
        <f>+(C22-C$7)/C$8</f>
        <v>26087.931920702755</v>
      </c>
      <c r="F22">
        <f>ROUND(2*E22,0)/2</f>
        <v>26088</v>
      </c>
      <c r="G22">
        <f>+C22-(C$7+F22*C$8)</f>
        <v>-5.7349999995494727E-2</v>
      </c>
      <c r="K22">
        <f>+G22</f>
        <v>-5.7349999995494727E-2</v>
      </c>
      <c r="O22">
        <f ca="1">+C$11+C$12*$F22</f>
        <v>-5.7349999995494727E-2</v>
      </c>
      <c r="Q22" s="40">
        <f>+C22-15018.5</f>
        <v>43652.423849999999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2024-01-11T01:27:26Z</dcterms:modified>
</cp:coreProperties>
</file>