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84F0AC-3DA9-4955-B22D-020FF0CCF9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Q23" i="1"/>
  <c r="Q24" i="1"/>
  <c r="G11" i="1"/>
  <c r="F11" i="1"/>
  <c r="E21" i="1"/>
  <c r="F21" i="1"/>
  <c r="G21" i="1"/>
  <c r="H21" i="1"/>
  <c r="E22" i="1"/>
  <c r="F22" i="1"/>
  <c r="G22" i="1"/>
  <c r="H22" i="1"/>
  <c r="E14" i="1"/>
  <c r="E15" i="1" s="1"/>
  <c r="C17" i="1"/>
  <c r="Q21" i="1"/>
  <c r="Q22" i="1"/>
  <c r="R22" i="1"/>
  <c r="C11" i="1"/>
  <c r="C12" i="1"/>
  <c r="C16" i="1" l="1"/>
  <c r="D18" i="1" s="1"/>
  <c r="O22" i="1"/>
  <c r="O21" i="1"/>
  <c r="O24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<sst xmlns="http://schemas.openxmlformats.org/spreadsheetml/2006/main" count="53" uniqueCount="46">
  <si>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</si>
  <si>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</si>
  <si>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</si>
  <si>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</si>
  <si>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</si>
  <si>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</si>
  <si>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</si>
  <si>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</si>
  <si>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</si>
  <si>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</si>
  <si>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</si>
  <si>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</si>
  <si>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</si>
  <si>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</si>
  <si>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</si>
  <si>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</si>
  <si>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</si>
  <si>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</si>
  <si>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</si>
  <si>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</si>
  <si>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</si>
  <si>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</si>
  <si>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</si>
  <si>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</si>
  <si>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</si>
  <si>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</si>
  <si>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</si>
  <si>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</si>
  <si>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</si>
  <si>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</si>
  <si>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</si>
  <si>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</si>
  <si>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</si>
  <si>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</si>
  <si>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</si>
  <si>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</si>
  <si>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</si>
  <si>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</si>
  <si>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</si>
  <si>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</si>
  <si>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</si>
  <si>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TV Aps / na</t>
  </si>
  <si>
    <t>OEJV 0048</t>
  </si>
  <si>
    <t>not avail.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</si>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</sst>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-1.4599999849451706E-4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D-47C3-B0B9-BA0CC7CE6E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8.8580000083311461E-3</c:v>
                </c:pt>
                <c:pt idx="3">
                  <c:v>4.889000003458932E-3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AD-47C3-B0B9-BA0CC7CE6E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AD-47C3-B0B9-BA0CC7CE6E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AD-47C3-B0B9-BA0CC7CE6E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AD-47C3-B0B9-BA0CC7CE6E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AD-47C3-B0B9-BA0CC7CE6E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AD-47C3-B0B9-BA0CC7CE6E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-1.1271515038399696E-3</c:v>
                </c:pt>
                <c:pt idx="1">
                  <c:v>1.6024477826690965E-3</c:v>
                </c:pt>
                <c:pt idx="2">
                  <c:v>6.5615404005676947E-3</c:v>
                </c:pt>
                <c:pt idx="3">
                  <c:v>6.5641633338987407E-3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AD-47C3-B0B9-BA0CC7CE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29640"/>
        <c:axId val="1"/>
      </c:scatterChart>
      <c:valAx>
        <c:axId val="64752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2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9097744360902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597B1E-95B0-5746-7DDC-A7A338F81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3" sqref="I3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26</v>
      </c>
      <c r="D2" s="3"/>
    </row>
    <row r="3" spans="1:7" ht="13.5" thickBot="1" x14ac:dyDescent="0.25"/>
    <row r="4" spans="1:7" ht="14.25" thickTop="1" thickBot="1" x14ac:dyDescent="0.25">
      <c r="A4" s="5" t="s">
        <v>2</v>
      </c>
      <c r="C4" s="8" t="s">
        <v>43</v>
      </c>
      <c r="D4" s="9" t="s">
        <v>43</v>
      </c>
    </row>
    <row r="6" spans="1:7" x14ac:dyDescent="0.2">
      <c r="A6" s="5" t="s">
        <v>3</v>
      </c>
    </row>
    <row r="7" spans="1:7" x14ac:dyDescent="0.2">
      <c r="A7" t="s">
        <v>4</v>
      </c>
      <c r="C7">
        <v>51903.938999999998</v>
      </c>
      <c r="D7" t="s">
        <v>42</v>
      </c>
    </row>
    <row r="8" spans="1:7" x14ac:dyDescent="0.2">
      <c r="A8" t="s">
        <v>5</v>
      </c>
      <c r="C8">
        <v>0.64749299999999999</v>
      </c>
      <c r="D8" t="s">
        <v>42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17</v>
      </c>
      <c r="B11" s="12"/>
      <c r="C11" s="24">
        <f ca="1">INTERCEPT(INDIRECT($G$11):G992,INDIRECT($F$11):F992)</f>
        <v>-1.1271515038399696E-3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18</v>
      </c>
      <c r="B12" s="12"/>
      <c r="C12" s="24">
        <f ca="1">SLOPE(INDIRECT($G$11):G992,INDIRECT($F$11):F992)</f>
        <v>8.7431111034883602E-7</v>
      </c>
      <c r="D12" s="3"/>
      <c r="E12" s="12"/>
    </row>
    <row r="13" spans="1:7" x14ac:dyDescent="0.2">
      <c r="A13" s="12" t="s">
        <v>21</v>
      </c>
      <c r="B13" s="12"/>
      <c r="C13" s="3" t="s">
        <v>15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60320.615246180554</v>
      </c>
    </row>
    <row r="15" spans="1:7" x14ac:dyDescent="0.2">
      <c r="A15" s="14" t="s">
        <v>19</v>
      </c>
      <c r="B15" s="12"/>
      <c r="C15" s="15">
        <f ca="1">(C7+C11)+(C8+C12)*INT(MAX(F21:F3533))</f>
        <v>57599.941485163334</v>
      </c>
      <c r="D15" s="16" t="s">
        <v>39</v>
      </c>
      <c r="E15" s="17">
        <f ca="1">ROUND(2*(E14-$C$7)/$C$8,0)/2+E13</f>
        <v>13000</v>
      </c>
    </row>
    <row r="16" spans="1:7" x14ac:dyDescent="0.2">
      <c r="A16" s="18" t="s">
        <v>6</v>
      </c>
      <c r="B16" s="12"/>
      <c r="C16" s="19">
        <f ca="1">+C8+C12</f>
        <v>0.64749387431111038</v>
      </c>
      <c r="D16" s="16" t="s">
        <v>40</v>
      </c>
      <c r="E16" s="26">
        <f ca="1">ROUND(2*(E14-$C$15)/$C$16,0)/2+E13</f>
        <v>4203</v>
      </c>
    </row>
    <row r="17" spans="1:18" ht="13.5" thickBot="1" x14ac:dyDescent="0.25">
      <c r="A17" s="16" t="s">
        <v>31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45303.254072226264</v>
      </c>
    </row>
    <row r="18" spans="1:18" ht="14.25" thickTop="1" thickBot="1" x14ac:dyDescent="0.25">
      <c r="A18" s="18" t="s">
        <v>7</v>
      </c>
      <c r="B18" s="12"/>
      <c r="C18" s="21">
        <f ca="1">+C15</f>
        <v>57599.941485163334</v>
      </c>
      <c r="D18" s="22">
        <f ca="1">+C16</f>
        <v>0.64749387431111038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44</v>
      </c>
      <c r="I20" s="7" t="s">
        <v>45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8" x14ac:dyDescent="0.2">
      <c r="A21" t="s">
        <v>42</v>
      </c>
      <c r="C21" s="10">
        <v>51903.938999999998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-1.1271515038399696E-3</v>
      </c>
      <c r="Q21" s="2">
        <f>+C21-15018.5</f>
        <v>36885.438999999998</v>
      </c>
    </row>
    <row r="22" spans="1:18" x14ac:dyDescent="0.2">
      <c r="A22" t="s">
        <v>42</v>
      </c>
      <c r="C22" s="10">
        <v>53925.411999999997</v>
      </c>
      <c r="D22" s="10">
        <v>5.0000000000000001E-3</v>
      </c>
      <c r="E22">
        <f>+(C22-C$7)/C$8</f>
        <v>3121.999774514934</v>
      </c>
      <c r="F22">
        <f>ROUND(2*E22,0)/2</f>
        <v>3122</v>
      </c>
      <c r="G22">
        <f>+C22-(C$7+F22*C$8)</f>
        <v>-1.4599999849451706E-4</v>
      </c>
      <c r="H22">
        <f>+G22</f>
        <v>-1.4599999849451706E-4</v>
      </c>
      <c r="O22">
        <f ca="1">+C$11+C$12*$F22</f>
        <v>1.6024477826690965E-3</v>
      </c>
      <c r="Q22" s="2">
        <f>+C22-15018.5</f>
        <v>38906.911999999997</v>
      </c>
      <c r="R22" t="str">
        <f>IF(ABS(C22-C21)&lt;0.00001,1,"")</f>
        <v/>
      </c>
    </row>
    <row r="23" spans="1:18" x14ac:dyDescent="0.2">
      <c r="A23" s="29" t="s">
        <v>0</v>
      </c>
      <c r="B23" s="30" t="s">
        <v>1</v>
      </c>
      <c r="C23" s="29">
        <v>57598.001300000004</v>
      </c>
      <c r="D23" s="29">
        <v>8.0000000000000004E-4</v>
      </c>
      <c r="E23">
        <f>+(C23-C$7)/C$8</f>
        <v>8794.0136804567846</v>
      </c>
      <c r="F23">
        <f>ROUND(2*E23,0)/2</f>
        <v>8794</v>
      </c>
      <c r="G23">
        <f>+C23-(C$7+F23*C$8)</f>
        <v>8.8580000083311461E-3</v>
      </c>
      <c r="I23">
        <f>+G23</f>
        <v>8.8580000083311461E-3</v>
      </c>
      <c r="O23">
        <f ca="1">+C$11+C$12*$F23</f>
        <v>6.5615404005676947E-3</v>
      </c>
      <c r="Q23" s="2">
        <f>+C23-15018.5</f>
        <v>42579.501300000004</v>
      </c>
    </row>
    <row r="24" spans="1:18" x14ac:dyDescent="0.2">
      <c r="A24" s="29" t="s">
        <v>0</v>
      </c>
      <c r="B24" s="30" t="s">
        <v>1</v>
      </c>
      <c r="C24" s="29">
        <v>57599.939810000003</v>
      </c>
      <c r="D24" s="29">
        <v>9.0000000000000006E-5</v>
      </c>
      <c r="E24">
        <f>+(C24-C$7)/C$8</f>
        <v>8797.0075506607864</v>
      </c>
      <c r="F24">
        <f>ROUND(2*E24,0)/2</f>
        <v>8797</v>
      </c>
      <c r="G24">
        <f>+C24-(C$7+F24*C$8)</f>
        <v>4.889000003458932E-3</v>
      </c>
      <c r="I24">
        <f>+G24</f>
        <v>4.889000003458932E-3</v>
      </c>
      <c r="O24">
        <f ca="1">+C$11+C$12*$F24</f>
        <v>6.5641633338987407E-3</v>
      </c>
      <c r="Q24" s="2">
        <f>+C24-15018.5</f>
        <v>42581.439810000003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863" r:id="rId1" display="http://vsolj.cetus-net.org/bulletin.html"/>
    <hyperlink ref="H64856" r:id="rId2" display="http://vsolj.cetus-net.org/bulletin.html"/>
    <hyperlink ref="AP2353" r:id="rId3" display="http://cdsbib.u-strasbg.fr/cgi-bin/cdsbib?1990RMxAA..21..381G"/>
    <hyperlink ref="AP2356" r:id="rId4" display="http://cdsbib.u-strasbg.fr/cgi-bin/cdsbib?1990RMxAA..21..381G"/>
    <hyperlink ref="AP2354" r:id="rId5" display="http://cdsbib.u-strasbg.fr/cgi-bin/cdsbib?1990RMxAA..21..381G"/>
    <hyperlink ref="AP2332" r:id="rId6" display="http://cdsbib.u-strasbg.fr/cgi-bin/cdsbib?1990RMxAA..21..381G"/>
    <hyperlink ref="I64863" r:id="rId7" display="http://vsolj.cetus-net.org/bulletin.html"/>
    <hyperlink ref="AQ2466" r:id="rId8" display="http://cdsbib.u-strasbg.fr/cgi-bin/cdsbib?1990RMxAA..21..381G"/>
    <hyperlink ref="AQ735" r:id="rId9" display="http://cdsbib.u-strasbg.fr/cgi-bin/cdsbib?1990RMxAA..21..381G"/>
    <hyperlink ref="AQ2467" r:id="rId10" display="http://cdsbib.u-strasbg.fr/cgi-bin/cdsbib?1990RMxAA..21..381G"/>
    <hyperlink ref="H64860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2024-01-11T01:45:57Z</dcterms:modified>
</cp:coreProperties>
</file>