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6F0EDA28-316F-49EE-BCEA-53A8E73D77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D9" i="1" l="1"/>
  <c r="C9" i="1"/>
  <c r="E23" i="1"/>
  <c r="F23" i="1" s="1"/>
  <c r="G23" i="1" s="1"/>
  <c r="K23" i="1" s="1"/>
  <c r="Q23" i="1"/>
  <c r="E22" i="1"/>
  <c r="F22" i="1" s="1"/>
  <c r="G22" i="1" s="1"/>
  <c r="I22" i="1" s="1"/>
  <c r="Q22" i="1"/>
  <c r="Q21" i="1"/>
  <c r="F15" i="1"/>
  <c r="F16" i="1" s="1"/>
  <c r="E21" i="1"/>
  <c r="F21" i="1" s="1"/>
  <c r="G21" i="1" s="1"/>
  <c r="I21" i="1" s="1"/>
  <c r="C17" i="1"/>
  <c r="C11" i="1"/>
  <c r="C12" i="1"/>
  <c r="O23" i="1" l="1"/>
  <c r="O22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<sst xmlns="http://schemas.openxmlformats.org/spreadsheetml/2006/main" count="55" uniqueCount="51">
  <si>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</si>
  <si>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</si>
  <si>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</si>
  <si>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</si>
  <si>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</si>
  <si>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</si>
  <si>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</si>
  <si>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</si>
  <si>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</si>
  <si>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</si>
  <si>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</si>
  <si>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</si>
  <si>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</si>
  <si>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</si>
  <si>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</si>
  <si>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</si>
  <si>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</si>
  <si>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</si>
  <si>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</si>
  <si>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</si>
  <si>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</si>
  <si>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</si>
  <si>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</si>
  <si>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</si>
  <si>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</si>
  <si>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</si>
  <si>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</si>
  <si>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</si>
  <si>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</si>
  <si>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</si>
  <si>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</si>
  <si>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</si>
  <si>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</si>
  <si>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</si>
  <si>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</si>
  <si>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</si>
  <si>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</si>
  <si>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</si>
  <si>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</si>
  <si>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</si>
  <si>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</si>
  <si>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</si>
  <si>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</si>
  <si>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V0354 Aps</t>
  </si>
  <si>
    <t>2013a</t>
  </si>
  <si>
    <t>G9432-1260</t>
  </si>
  <si>
    <t>EA</t>
  </si>
  <si>
    <t>JAVSO, 49, 251</t>
  </si>
  <si>
    <t>I</t>
  </si>
  <si>
    <t>II</t>
  </si>
  <si>
    <t>RIX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</si>
</sst>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_);\(&quot;$&quot;#,##0\)"/>
    <numFmt numFmtId="165" formatCode="0.0000"/>
    <numFmt numFmtId="166" formatCode="dd/mm/yyyy"/>
    <numFmt numFmtId="167" formatCode="0.00000"/>
    <numFmt numFmtId="168" formatCode="0.0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9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6" fillId="4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16" fillId="2" borderId="1" xfId="0" applyFont="1" applyFill="1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1" xfId="0" applyBorder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0" xfId="0" applyFont="1" applyAlignment="1"/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168" fontId="19" fillId="0" borderId="0" xfId="0" applyNumberFormat="1" applyFont="1" applyAlignment="1">
      <alignment horizontal="left"/>
    </xf>
    <xf numFmtId="167" fontId="19" fillId="0" borderId="0" xfId="0" applyNumberFormat="1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V0354</a:t>
            </a:r>
            <a:r>
              <a:rPr lang="en-AU" baseline="0"/>
              <a:t> Aps - </a:t>
            </a:r>
            <a:r>
              <a:rPr lang="en-AU"/>
              <a:t>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1.8E-3</c:v>
                  </c:pt>
                  <c:pt idx="2">
                    <c:v>1.8890000000000001E-3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1.8E-3</c:v>
                  </c:pt>
                  <c:pt idx="2">
                    <c:v>1.8890000000000001E-3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9184</c:v>
                </c:pt>
                <c:pt idx="2">
                  <c:v>10350.5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1.8890000000000001E-3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1.8890000000000001E-3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9184</c:v>
                </c:pt>
                <c:pt idx="2">
                  <c:v>10350.5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4.9458000183221884E-2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1.8890000000000001E-3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1.8890000000000001E-3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9184</c:v>
                </c:pt>
                <c:pt idx="2">
                  <c:v>10350.5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1.8890000000000001E-3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1.8890000000000001E-3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9184</c:v>
                </c:pt>
                <c:pt idx="2">
                  <c:v>10350.5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5.1553499986766838E-2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1.8890000000000001E-3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1.8890000000000001E-3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9184</c:v>
                </c:pt>
                <c:pt idx="2">
                  <c:v>10350.5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1.8890000000000001E-3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1.8890000000000001E-3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9184</c:v>
                </c:pt>
                <c:pt idx="2">
                  <c:v>10350.5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1.8890000000000001E-3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1.8E-3</c:v>
                  </c:pt>
                  <c:pt idx="2">
                    <c:v>1.8890000000000001E-3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9184</c:v>
                </c:pt>
                <c:pt idx="2">
                  <c:v>10350.5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9184</c:v>
                </c:pt>
                <c:pt idx="2">
                  <c:v>10350.5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2.3257290926095159E-4</c:v>
                </c:pt>
                <c:pt idx="1">
                  <c:v>4.7394351750041051E-2</c:v>
                </c:pt>
                <c:pt idx="2">
                  <c:v>5.3384575510686733E-2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9184</c:v>
                </c:pt>
                <c:pt idx="2">
                  <c:v>10350.5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H37" sqref="H3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3.71093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43</v>
      </c>
      <c r="F1" s="36" t="s">
        <v>43</v>
      </c>
      <c r="G1" s="33" t="s">
        <v>44</v>
      </c>
      <c r="H1" s="37"/>
      <c r="I1" s="38" t="s">
        <v>45</v>
      </c>
      <c r="J1" s="39" t="s">
        <v>43</v>
      </c>
      <c r="K1" s="40">
        <v>15.152900000000001</v>
      </c>
      <c r="L1" s="41">
        <v>-77.463999999999999</v>
      </c>
      <c r="M1" s="42">
        <v>53646.548300000002</v>
      </c>
      <c r="N1" s="42">
        <v>0.58715300000000004</v>
      </c>
      <c r="O1" s="43" t="s">
        <v>46</v>
      </c>
    </row>
    <row r="2" spans="1:15" x14ac:dyDescent="0.2">
      <c r="A2" t="s">
        <v>23</v>
      </c>
      <c r="B2" t="s">
        <v>46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52">
        <v>53646.548300000002</v>
      </c>
      <c r="D7" s="29"/>
    </row>
    <row r="8" spans="1:15" x14ac:dyDescent="0.2">
      <c r="A8" t="s">
        <v>3</v>
      </c>
      <c r="C8" s="52">
        <v>0.58715300000000004</v>
      </c>
      <c r="D8" s="29"/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2.3257290926095159E-4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5.1352111107121186E-6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1">
        <v>1</v>
      </c>
    </row>
    <row r="15" spans="1:15" x14ac:dyDescent="0.2">
      <c r="A15" s="12" t="s">
        <v>17</v>
      </c>
      <c r="B15" s="10"/>
      <c r="C15" s="13">
        <f ca="1">(C7+C11)+(C8+C12)*INT(MAX(F21:F3533))</f>
        <v>59723.635232007902</v>
      </c>
      <c r="E15" s="14" t="s">
        <v>30</v>
      </c>
      <c r="F15" s="32">
        <f ca="1">NOW()+15018.5+$C$5/24</f>
        <v>60320.615864814812</v>
      </c>
    </row>
    <row r="16" spans="1:15" x14ac:dyDescent="0.2">
      <c r="A16" s="16" t="s">
        <v>4</v>
      </c>
      <c r="B16" s="10"/>
      <c r="C16" s="17">
        <f ca="1">+C8+C12</f>
        <v>0.58715813521111071</v>
      </c>
      <c r="E16" s="14" t="s">
        <v>35</v>
      </c>
      <c r="F16" s="15">
        <f ca="1">ROUND(2*(F15-$C$7)/$C$8,0)/2+F14</f>
        <v>11368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36</v>
      </c>
      <c r="F17" s="23">
        <f ca="1">ROUND(2*(F15-$C$15)/$C$16,0)/2+F14</f>
        <v>1017.5</v>
      </c>
    </row>
    <row r="18" spans="1:21" ht="14.25" thickTop="1" thickBot="1" x14ac:dyDescent="0.25">
      <c r="A18" s="16" t="s">
        <v>5</v>
      </c>
      <c r="B18" s="10"/>
      <c r="C18" s="19">
        <f ca="1">+C15</f>
        <v>59723.635232007902</v>
      </c>
      <c r="D18" s="20">
        <f ca="1">+C16</f>
        <v>0.58715813521111071</v>
      </c>
      <c r="E18" s="14" t="s">
        <v>31</v>
      </c>
      <c r="F18" s="18">
        <f ca="1">+$C$15+$C$16*F17-15018.5-$C$5/24</f>
        <v>45302.964467918544</v>
      </c>
    </row>
    <row r="19" spans="1:21" ht="13.5" thickTop="1" x14ac:dyDescent="0.2">
      <c r="F19" s="34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C21" s="8">
        <v>53646.548300000002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2.3257290926095159E-4</v>
      </c>
      <c r="Q21" s="35">
        <f>+C21-15018.5</f>
        <v>38628.048300000002</v>
      </c>
    </row>
    <row r="22" spans="1:21" ht="13.5" customHeight="1" x14ac:dyDescent="0.2">
      <c r="A22" s="44" t="s">
        <v>47</v>
      </c>
      <c r="B22" s="45" t="s">
        <v>48</v>
      </c>
      <c r="C22" s="48">
        <v>59039.010910000186</v>
      </c>
      <c r="D22" s="49">
        <v>1.8E-3</v>
      </c>
      <c r="E22">
        <f>+(C22-C$7)/C$8</f>
        <v>9184.0842335816797</v>
      </c>
      <c r="F22">
        <f>ROUND(2*E22,0)/2</f>
        <v>9184</v>
      </c>
      <c r="G22">
        <f>+C22-(C$7+F22*C$8)</f>
        <v>4.9458000183221884E-2</v>
      </c>
      <c r="I22">
        <f>+G22</f>
        <v>4.9458000183221884E-2</v>
      </c>
      <c r="O22">
        <f ca="1">+C$11+C$12*$F22</f>
        <v>4.7394351750041051E-2</v>
      </c>
      <c r="Q22" s="35">
        <f>+C22-15018.5</f>
        <v>44020.510910000186</v>
      </c>
    </row>
    <row r="23" spans="1:21" x14ac:dyDescent="0.2">
      <c r="A23" s="47" t="s">
        <v>50</v>
      </c>
      <c r="B23" s="46" t="s">
        <v>49</v>
      </c>
      <c r="C23" s="50">
        <v>59723.926979999989</v>
      </c>
      <c r="D23" s="51">
        <v>1.8890000000000001E-3</v>
      </c>
      <c r="E23">
        <f>+(C23-C$7)/C$8</f>
        <v>10350.587802497794</v>
      </c>
      <c r="F23">
        <f>ROUND(2*E23,0)/2</f>
        <v>10350.5</v>
      </c>
      <c r="G23">
        <f>+C23-(C$7+F23*C$8)</f>
        <v>5.1553499986766838E-2</v>
      </c>
      <c r="K23">
        <f>+G23</f>
        <v>5.1553499986766838E-2</v>
      </c>
      <c r="O23">
        <f ca="1">+C$11+C$12*$F23</f>
        <v>5.3384575510686733E-2</v>
      </c>
      <c r="Q23" s="35">
        <f>+C23-15018.5</f>
        <v>44705.426979999989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2024-01-11T01:46:50Z</dcterms:modified>
</cp:coreProperties>
</file>