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2DEF9E36-E0BB-4235-AA55-C22496EE5E4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K23" i="1"/>
  <c r="Q23" i="1"/>
  <c r="Q22" i="1"/>
  <c r="C8" i="1"/>
  <c r="C7" i="1"/>
  <c r="D9" i="1"/>
  <c r="E9" i="1"/>
  <c r="D8" i="1"/>
  <c r="F16" i="1"/>
  <c r="C17" i="1"/>
  <c r="Q21" i="1"/>
  <c r="E22" i="1"/>
  <c r="F22" i="1"/>
  <c r="G22" i="1"/>
  <c r="I22" i="1"/>
  <c r="E21" i="1"/>
  <c r="F21" i="1"/>
  <c r="G21" i="1"/>
  <c r="I21" i="1"/>
  <c r="C12" i="1"/>
  <c r="C11" i="1"/>
  <c r="O23" i="1" l="1"/>
  <c r="O22" i="1"/>
  <c r="O21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<sst xmlns="http://schemas.openxmlformats.org/spreadsheetml/2006/main" count="58" uniqueCount="51">
  <si>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</si>
  <si>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</si>
  <si>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</si>
  <si>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</si>
  <si>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</si>
  <si>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</si>
  <si>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</si>
  <si>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</si>
  <si>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</si>
  <si>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</si>
  <si>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</si>
  <si>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</si>
  <si>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</si>
  <si>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</si>
  <si>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</si>
  <si>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</si>
  <si>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</si>
  <si>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</si>
  <si>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</si>
  <si>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</si>
  <si>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</si>
  <si>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</si>
  <si>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</si>
  <si>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</si>
  <si>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</si>
  <si>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</si>
  <si>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</si>
  <si>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</si>
  <si>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</si>
  <si>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</si>
  <si>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</si>
  <si>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</si>
  <si>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</si>
  <si>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</si>
  <si>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</si>
  <si>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</si>
  <si>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</si>
  <si>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</si>
  <si>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</si>
  <si>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</si>
  <si>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</si>
  <si>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</si>
  <si>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G9269-1993</t>
  </si>
  <si>
    <t>2013a</t>
  </si>
  <si>
    <t>Aps</t>
  </si>
  <si>
    <t>BRNO</t>
  </si>
  <si>
    <t>OEJV 116</t>
  </si>
  <si>
    <t>I</t>
  </si>
  <si>
    <t>JAVSO 49, 251</t>
  </si>
  <si>
    <t>II</t>
  </si>
  <si>
    <t>V0368 Aps / G9269-1993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</si>
</sst>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</font>
    <font>
      <sz val="10"/>
      <color indexed="17"/>
      <name val="Arial"/>
      <family val="2"/>
    </font>
    <font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" borderId="1" xfId="0" applyFont="1" applyFill="1" applyBorder="1">
      <alignment vertical="top"/>
    </xf>
    <xf numFmtId="0" fontId="19" fillId="0" borderId="1" xfId="0" applyFont="1" applyBorder="1" applyAlignment="1">
      <alignment horizontal="center"/>
    </xf>
    <xf numFmtId="0" fontId="5" fillId="0" borderId="1" xfId="0" applyFont="1" applyBorder="1">
      <alignment vertical="top"/>
    </xf>
    <xf numFmtId="0" fontId="16" fillId="2" borderId="1" xfId="0" applyFont="1" applyFill="1" applyBorder="1" applyAlignment="1">
      <alignment horizontal="left"/>
    </xf>
    <xf numFmtId="0" fontId="18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V0368 Aps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B8-43C8-8EC9-C390CF0055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-4.6989999973447993E-3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B8-43C8-8EC9-C390CF0055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B8-43C8-8EC9-C390CF0055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7.6781999996455852E-2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B8-43C8-8EC9-C390CF0055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B8-43C8-8EC9-C390CF0055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B8-43C8-8EC9-C390CF0055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1.2E-2</c:v>
                  </c:pt>
                  <c:pt idx="2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B8-43C8-8EC9-C390CF0055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-1.4247437915455637E-2</c:v>
                </c:pt>
                <c:pt idx="1">
                  <c:v>2.0354589311830311E-2</c:v>
                </c:pt>
                <c:pt idx="2">
                  <c:v>6.5975848602736392E-2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B8-43C8-8EC9-C390CF0055B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8447</c:v>
                </c:pt>
                <c:pt idx="2">
                  <c:v>19584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B8-43C8-8EC9-C390CF005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4142264"/>
        <c:axId val="1"/>
      </c:scatterChart>
      <c:valAx>
        <c:axId val="464142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41422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310D420-E6F3-3CF2-2163-48D33CAE8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50</v>
      </c>
      <c r="F1" s="34" t="s">
        <v>42</v>
      </c>
      <c r="G1" s="31" t="s">
        <v>43</v>
      </c>
      <c r="H1" s="35"/>
      <c r="I1" s="36" t="s">
        <v>13</v>
      </c>
      <c r="J1" s="37" t="s">
        <v>42</v>
      </c>
      <c r="K1" s="38">
        <v>14.3239</v>
      </c>
      <c r="L1" s="39">
        <v>-73.4636</v>
      </c>
      <c r="M1" s="40">
        <v>51904.15</v>
      </c>
      <c r="N1" s="40">
        <v>0.364317</v>
      </c>
      <c r="O1" s="41" t="s">
        <v>13</v>
      </c>
    </row>
    <row r="2" spans="1:15" x14ac:dyDescent="0.2">
      <c r="A2" t="s">
        <v>23</v>
      </c>
      <c r="B2" t="s">
        <v>13</v>
      </c>
      <c r="C2" s="30"/>
      <c r="D2" s="3" t="s">
        <v>44</v>
      </c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47">
        <f>M1</f>
        <v>51904.15</v>
      </c>
      <c r="D7" s="29" t="s">
        <v>45</v>
      </c>
    </row>
    <row r="8" spans="1:15" x14ac:dyDescent="0.2">
      <c r="A8" t="s">
        <v>3</v>
      </c>
      <c r="C8" s="47">
        <f>N1</f>
        <v>0.364317</v>
      </c>
      <c r="D8" s="29" t="str">
        <f>D7</f>
        <v>BRNO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-1.4247437915455637E-2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4.0963687968848049E-6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59039.000103848601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0.36432109636879689</v>
      </c>
      <c r="E16" s="14" t="s">
        <v>30</v>
      </c>
      <c r="F16" s="33">
        <f ca="1">NOW()+15018.5+$C$5/24</f>
        <v>60320.61684988426</v>
      </c>
    </row>
    <row r="17" spans="1:18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23103</v>
      </c>
    </row>
    <row r="18" spans="1:18" ht="14.25" thickTop="1" thickBot="1" x14ac:dyDescent="0.25">
      <c r="A18" s="16" t="s">
        <v>5</v>
      </c>
      <c r="B18" s="10"/>
      <c r="C18" s="19">
        <f ca="1">+C15</f>
        <v>59039.000103848601</v>
      </c>
      <c r="D18" s="20">
        <f ca="1">+C16</f>
        <v>0.36432109636879689</v>
      </c>
      <c r="E18" s="14" t="s">
        <v>36</v>
      </c>
      <c r="F18" s="23">
        <f ca="1">ROUND(2*(F16-$C$15)/$C$16,0)/2+F15</f>
        <v>3519</v>
      </c>
    </row>
    <row r="19" spans="1:18" ht="13.5" thickTop="1" x14ac:dyDescent="0.2">
      <c r="E19" s="14" t="s">
        <v>31</v>
      </c>
      <c r="F19" s="18">
        <f ca="1">+$C$15+$C$16*F18-15018.5-$C$5/24</f>
        <v>45302.941875303732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45</v>
      </c>
      <c r="C21" s="8">
        <v>51904.15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-1.4247437915455637E-2</v>
      </c>
      <c r="Q21" s="2">
        <f>+C21-15018.5</f>
        <v>36885.65</v>
      </c>
    </row>
    <row r="22" spans="1:18" x14ac:dyDescent="0.2">
      <c r="A22" s="42" t="s">
        <v>46</v>
      </c>
      <c r="B22" s="43" t="s">
        <v>47</v>
      </c>
      <c r="C22" s="42">
        <v>54981.531000000003</v>
      </c>
      <c r="D22" s="42">
        <v>1.2E-2</v>
      </c>
      <c r="E22">
        <f>+(C22-C$7)/C$8</f>
        <v>8446.9871018920367</v>
      </c>
      <c r="F22">
        <f>ROUND(2*E22,0)/2</f>
        <v>8447</v>
      </c>
      <c r="G22">
        <f>+C22-(C$7+F22*C$8)</f>
        <v>-4.6989999973447993E-3</v>
      </c>
      <c r="I22">
        <f>+G22</f>
        <v>-4.6989999973447993E-3</v>
      </c>
      <c r="O22">
        <f ca="1">+C$11+C$12*$F22</f>
        <v>2.0354589311830311E-2</v>
      </c>
      <c r="Q22" s="2">
        <f>+C22-15018.5</f>
        <v>39963.031000000003</v>
      </c>
    </row>
    <row r="23" spans="1:18" x14ac:dyDescent="0.2">
      <c r="A23" s="44" t="s">
        <v>48</v>
      </c>
      <c r="B23" s="45" t="s">
        <v>49</v>
      </c>
      <c r="C23" s="46">
        <v>59039.010909999997</v>
      </c>
      <c r="D23" s="46">
        <v>1.8E-3</v>
      </c>
      <c r="E23">
        <f>+(C23-C$7)/C$8</f>
        <v>19584.210756017412</v>
      </c>
      <c r="F23">
        <f>ROUND(2*E23,0)/2</f>
        <v>19584</v>
      </c>
      <c r="G23">
        <f>+C23-(C$7+F23*C$8)</f>
        <v>7.6781999996455852E-2</v>
      </c>
      <c r="K23">
        <f>+G23</f>
        <v>7.6781999996455852E-2</v>
      </c>
      <c r="O23">
        <f ca="1">+C$11+C$12*$F23</f>
        <v>6.5975848602736392E-2</v>
      </c>
      <c r="Q23" s="2">
        <f>+C23-15018.5</f>
        <v>44020.510909999997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2024-01-11T01:48:15Z</dcterms:modified>
</cp:coreProperties>
</file>