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A560EE-6377-48EF-809A-20ED19DFF3A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C7" i="1"/>
  <c r="E21" i="1"/>
  <c r="F21" i="1"/>
  <c r="F11" i="1"/>
  <c r="Q21" i="1"/>
  <c r="C8" i="1"/>
  <c r="G11" i="1"/>
  <c r="Q22" i="1"/>
  <c r="E15" i="1"/>
  <c r="C17" i="1"/>
  <c r="E22" i="1"/>
  <c r="F22" i="1"/>
  <c r="G22" i="1"/>
  <c r="H22" i="1"/>
  <c r="G21" i="1"/>
  <c r="E23" i="1"/>
  <c r="F23" i="1"/>
  <c r="G23" i="1"/>
  <c r="H23" i="1"/>
  <c r="H21" i="1"/>
  <c r="C12" i="1"/>
  <c r="C16" i="1" l="1"/>
  <c r="D18" i="1" s="1"/>
  <c r="C11" i="1"/>
  <c r="O22" i="1" l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<sst xmlns="http://schemas.openxmlformats.org/spreadsheetml/2006/main" count="46" uniqueCount="44">
  <si>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</si>
  <si>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</si>
  <si>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</si>
  <si>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</si>
  <si>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</si>
  <si>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</si>
  <si>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</si>
  <si>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</si>
  <si>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</si>
  <si>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</si>
  <si>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</si>
  <si>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</si>
  <si>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</si>
  <si>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</si>
  <si>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</si>
  <si>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</si>
  <si>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</si>
  <si>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</si>
  <si>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</si>
  <si>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</si>
  <si>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</si>
  <si>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</si>
  <si>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</si>
  <si>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</si>
  <si>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</si>
  <si>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</si>
  <si>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</si>
  <si>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</si>
  <si>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</si>
  <si>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</si>
  <si>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</si>
  <si>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</si>
  <si>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</si>
  <si>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</si>
  <si>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</si>
  <si>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</si>
  <si>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</si>
  <si>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</si>
  <si>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</si>
  <si>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 xml:space="preserve">WX Aps / GSC 9256-1845 </t>
  </si>
  <si>
    <t>IBVS 5713</t>
  </si>
  <si>
    <t>I</t>
  </si>
  <si>
    <t>EA/SD:</t>
  </si>
  <si>
    <t>IBVS 5652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</si>
</sst>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1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WX Aps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1.9374000003153924E-2</c:v>
                </c:pt>
                <c:pt idx="2">
                  <c:v>1.4862000003631692E-2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22-4E8C-8849-22186CC62F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2-4E8C-8849-22186CC62F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22-4E8C-8849-22186CC62F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22-4E8C-8849-22186CC62F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2-4E8C-8849-22186CC62F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2-4E8C-8849-22186CC62F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22-4E8C-8849-22186CC62F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258</c:v>
                </c:pt>
                <c:pt idx="2">
                  <c:v>354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1.4436090226420863E-3</c:v>
                </c:pt>
                <c:pt idx="1">
                  <c:v>1.4050691732161226E-2</c:v>
                </c:pt>
                <c:pt idx="2">
                  <c:v>1.8741699251982304E-2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2-4E8C-8849-22186CC62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64224"/>
        <c:axId val="1"/>
      </c:scatterChart>
      <c:valAx>
        <c:axId val="64486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864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4A6679-05FF-B57D-0929-9E1188420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s="3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51876.705999999998</v>
      </c>
      <c r="D4" s="9">
        <v>4.6967970000000001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51876.705999999998</v>
      </c>
    </row>
    <row r="8" spans="1:7" x14ac:dyDescent="0.2">
      <c r="A8" t="s">
        <v>3</v>
      </c>
      <c r="C8">
        <f>+D4</f>
        <v>4.6967970000000001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1.4436090226420863E-3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4.8864661664802868E-5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(C7+C11)+(C8+C12)*INT(MAX(F21:F3532))</f>
        <v>53539.390879699247</v>
      </c>
      <c r="D15" s="16" t="s">
        <v>33</v>
      </c>
      <c r="E15" s="17">
        <f ca="1">TODAY()+15018.5-B9/24</f>
        <v>60320.5</v>
      </c>
    </row>
    <row r="16" spans="1:7" x14ac:dyDescent="0.2">
      <c r="A16" s="18" t="s">
        <v>4</v>
      </c>
      <c r="B16" s="12"/>
      <c r="C16" s="19">
        <f ca="1">+C8+C12</f>
        <v>4.6968458646616646</v>
      </c>
      <c r="D16" s="16" t="s">
        <v>34</v>
      </c>
      <c r="E16" s="17">
        <f ca="1">ROUND(2*(E15-C15)/C16,0)/2+1</f>
        <v>1445</v>
      </c>
    </row>
    <row r="17" spans="1:17" ht="13.5" thickBot="1" x14ac:dyDescent="0.25">
      <c r="A17" s="16" t="s">
        <v>30</v>
      </c>
      <c r="B17" s="12"/>
      <c r="C17" s="12">
        <f>COUNT(C21:C2190)</f>
        <v>3</v>
      </c>
      <c r="D17" s="16" t="s">
        <v>35</v>
      </c>
      <c r="E17" s="20">
        <f ca="1">+C15+C16*E16-15018.5-C9/24</f>
        <v>45308.22898746869</v>
      </c>
    </row>
    <row r="18" spans="1:17" ht="14.25" thickTop="1" thickBot="1" x14ac:dyDescent="0.25">
      <c r="A18" s="18" t="s">
        <v>5</v>
      </c>
      <c r="B18" s="12"/>
      <c r="C18" s="21">
        <f ca="1">+C15</f>
        <v>53539.390879699247</v>
      </c>
      <c r="D18" s="22">
        <f ca="1">+C16</f>
        <v>4.6968458646616646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38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43</v>
      </c>
      <c r="C21" s="10">
        <v>51876.705999999998</v>
      </c>
      <c r="D21" s="10"/>
      <c r="E21" s="30">
        <f>+(C21-C$7)/C$8</f>
        <v>0</v>
      </c>
      <c r="F21" s="30">
        <f>ROUND(2*E21,0)/2</f>
        <v>0</v>
      </c>
      <c r="G21" s="30">
        <f>+C21-(C$7+F21*C$8)</f>
        <v>0</v>
      </c>
      <c r="H21" s="30">
        <f>+G21</f>
        <v>0</v>
      </c>
      <c r="I21" s="30"/>
      <c r="J21" s="30"/>
      <c r="K21" s="30"/>
      <c r="L21" s="30"/>
      <c r="M21" s="30"/>
      <c r="N21" s="30"/>
      <c r="O21" s="30">
        <f ca="1">+C$11+C$12*$F21</f>
        <v>1.4436090226420863E-3</v>
      </c>
      <c r="P21" s="30"/>
      <c r="Q21" s="31">
        <f>+C21-15018.5</f>
        <v>36858.205999999998</v>
      </c>
    </row>
    <row r="22" spans="1:17" s="30" customFormat="1" x14ac:dyDescent="0.2">
      <c r="A22" s="29" t="s">
        <v>40</v>
      </c>
      <c r="B22" s="29" t="s">
        <v>41</v>
      </c>
      <c r="C22" s="29">
        <v>53088.499000000003</v>
      </c>
      <c r="D22" s="29">
        <v>2E-3</v>
      </c>
      <c r="E22" s="30">
        <f>+(C22-C$7)/C$8</f>
        <v>258.00412493876252</v>
      </c>
      <c r="F22" s="30">
        <f>ROUND(2*E22,0)/2</f>
        <v>258</v>
      </c>
      <c r="G22" s="30">
        <f>+C22-(C$7+F22*C$8)</f>
        <v>1.9374000003153924E-2</v>
      </c>
      <c r="H22" s="30">
        <f>+G22</f>
        <v>1.9374000003153924E-2</v>
      </c>
      <c r="O22" s="30">
        <f ca="1">+C$11+C$12*$F22</f>
        <v>1.4050691732161226E-2</v>
      </c>
      <c r="Q22" s="31">
        <f>+C22-15018.5</f>
        <v>38069.999000000003</v>
      </c>
    </row>
    <row r="23" spans="1:17" x14ac:dyDescent="0.2">
      <c r="A23" s="33" t="s">
        <v>40</v>
      </c>
      <c r="B23" s="34" t="s">
        <v>41</v>
      </c>
      <c r="C23" s="33">
        <v>53539.387000000002</v>
      </c>
      <c r="D23" s="33">
        <v>5.0000000000000001E-3</v>
      </c>
      <c r="E23" s="30">
        <f>+(C23-C$7)/C$8</f>
        <v>354.00316428408638</v>
      </c>
      <c r="F23" s="30">
        <f>ROUND(2*E23,0)/2</f>
        <v>354</v>
      </c>
      <c r="G23" s="30">
        <f>+C23-(C$7+F23*C$8)</f>
        <v>1.4862000003631692E-2</v>
      </c>
      <c r="H23" s="30">
        <f>+G23</f>
        <v>1.4862000003631692E-2</v>
      </c>
      <c r="I23" s="30"/>
      <c r="J23" s="30"/>
      <c r="K23" s="30"/>
      <c r="L23" s="30"/>
      <c r="M23" s="30"/>
      <c r="N23" s="30"/>
      <c r="O23" s="30">
        <f ca="1">+C$11+C$12*$F23</f>
        <v>1.8741699251982304E-2</v>
      </c>
      <c r="P23" s="30"/>
      <c r="Q23" s="31">
        <f>+C23-15018.5</f>
        <v>38520.887000000002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2024-01-11T01:49:41Z</dcterms:modified>
</cp:coreProperties>
</file>