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03FBE917-3FCE-45E1-BDD0-59EA2EC627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4" i="1" l="1"/>
  <c r="F34" i="1" s="1"/>
  <c r="G34" i="1" s="1"/>
  <c r="L34" i="1" s="1"/>
  <c r="Q34" i="1"/>
  <c r="E35" i="1"/>
  <c r="F35" i="1" s="1"/>
  <c r="G35" i="1" s="1"/>
  <c r="L35" i="1" s="1"/>
  <c r="Q35" i="1"/>
  <c r="E36" i="1"/>
  <c r="F36" i="1"/>
  <c r="G36" i="1" s="1"/>
  <c r="L36" i="1" s="1"/>
  <c r="Q36" i="1"/>
  <c r="E37" i="1"/>
  <c r="F37" i="1" s="1"/>
  <c r="G37" i="1" s="1"/>
  <c r="L37" i="1" s="1"/>
  <c r="Q37" i="1"/>
  <c r="E38" i="1"/>
  <c r="F38" i="1" s="1"/>
  <c r="G38" i="1" s="1"/>
  <c r="L38" i="1" s="1"/>
  <c r="Q38" i="1"/>
  <c r="E39" i="1"/>
  <c r="F39" i="1"/>
  <c r="G39" i="1" s="1"/>
  <c r="L39" i="1" s="1"/>
  <c r="Q39" i="1"/>
  <c r="E40" i="1"/>
  <c r="F40" i="1" s="1"/>
  <c r="G40" i="1" s="1"/>
  <c r="L40" i="1" s="1"/>
  <c r="Q40" i="1"/>
  <c r="E41" i="1"/>
  <c r="F41" i="1" s="1"/>
  <c r="G41" i="1" s="1"/>
  <c r="L41" i="1" s="1"/>
  <c r="Q41" i="1"/>
  <c r="E42" i="1"/>
  <c r="F42" i="1" s="1"/>
  <c r="G42" i="1" s="1"/>
  <c r="L42" i="1" s="1"/>
  <c r="Q42" i="1"/>
  <c r="E43" i="1"/>
  <c r="F43" i="1" s="1"/>
  <c r="G43" i="1" s="1"/>
  <c r="L43" i="1" s="1"/>
  <c r="Q43" i="1"/>
  <c r="E44" i="1"/>
  <c r="F44" i="1"/>
  <c r="G44" i="1" s="1"/>
  <c r="L44" i="1" s="1"/>
  <c r="Q44" i="1"/>
  <c r="E45" i="1"/>
  <c r="F45" i="1"/>
  <c r="G45" i="1" s="1"/>
  <c r="L45" i="1" s="1"/>
  <c r="Q45" i="1"/>
  <c r="Q25" i="1"/>
  <c r="Q26" i="1"/>
  <c r="Q29" i="1"/>
  <c r="Q27" i="1"/>
  <c r="Q28" i="1"/>
  <c r="Q33" i="1" l="1"/>
  <c r="Q30" i="1" l="1"/>
  <c r="Q31" i="1"/>
  <c r="Q32" i="1"/>
  <c r="Q24" i="1"/>
  <c r="G11" i="1"/>
  <c r="F11" i="1"/>
  <c r="Q23" i="1"/>
  <c r="C21" i="1"/>
  <c r="E15" i="1"/>
  <c r="Q22" i="1"/>
  <c r="E24" i="1" l="1"/>
  <c r="F24" i="1" s="1"/>
  <c r="E21" i="1"/>
  <c r="F21" i="1" s="1"/>
  <c r="G21" i="1" s="1"/>
  <c r="H21" i="1" s="1"/>
  <c r="E30" i="1"/>
  <c r="F30" i="1" s="1"/>
  <c r="G30" i="1" s="1"/>
  <c r="K30" i="1" s="1"/>
  <c r="E25" i="1"/>
  <c r="F25" i="1" s="1"/>
  <c r="S25" i="1" s="1"/>
  <c r="E27" i="1"/>
  <c r="F27" i="1" s="1"/>
  <c r="G27" i="1" s="1"/>
  <c r="K27" i="1" s="1"/>
  <c r="E29" i="1"/>
  <c r="F29" i="1" s="1"/>
  <c r="G29" i="1" s="1"/>
  <c r="K29" i="1" s="1"/>
  <c r="E26" i="1"/>
  <c r="F26" i="1" s="1"/>
  <c r="G26" i="1" s="1"/>
  <c r="K26" i="1" s="1"/>
  <c r="E28" i="1"/>
  <c r="F28" i="1" s="1"/>
  <c r="G28" i="1" s="1"/>
  <c r="K28" i="1" s="1"/>
  <c r="E33" i="1"/>
  <c r="F33" i="1" s="1"/>
  <c r="G33" i="1" s="1"/>
  <c r="K33" i="1" s="1"/>
  <c r="E32" i="1"/>
  <c r="F32" i="1" s="1"/>
  <c r="G32" i="1" s="1"/>
  <c r="K32" i="1" s="1"/>
  <c r="E31" i="1"/>
  <c r="F31" i="1" s="1"/>
  <c r="G31" i="1" s="1"/>
  <c r="K31" i="1" s="1"/>
  <c r="C17" i="1"/>
  <c r="E23" i="1"/>
  <c r="F23" i="1" s="1"/>
  <c r="G23" i="1" s="1"/>
  <c r="I23" i="1" s="1"/>
  <c r="E22" i="1"/>
  <c r="F22" i="1" s="1"/>
  <c r="G22" i="1" s="1"/>
  <c r="Q21" i="1"/>
  <c r="C12" i="1"/>
  <c r="C11" i="1"/>
  <c r="O36" i="1" l="1"/>
  <c r="O40" i="1"/>
  <c r="O44" i="1"/>
  <c r="O35" i="1"/>
  <c r="O39" i="1"/>
  <c r="O43" i="1"/>
  <c r="O34" i="1"/>
  <c r="O38" i="1"/>
  <c r="O42" i="1"/>
  <c r="O37" i="1"/>
  <c r="O41" i="1"/>
  <c r="O45" i="1"/>
  <c r="C16" i="1"/>
  <c r="D18" i="1" s="1"/>
  <c r="I22" i="1"/>
  <c r="O29" i="1"/>
  <c r="O26" i="1"/>
  <c r="O28" i="1"/>
  <c r="O25" i="1"/>
  <c r="O27" i="1"/>
  <c r="O33" i="1"/>
  <c r="O32" i="1"/>
  <c r="O31" i="1"/>
  <c r="O30" i="1"/>
  <c r="O24" i="1"/>
  <c r="O23" i="1"/>
  <c r="O21" i="1"/>
  <c r="O22" i="1"/>
  <c r="C15" i="1"/>
  <c r="C18" i="1" l="1"/>
  <c r="E16" i="1"/>
  <c r="E17" i="1" s="1"/>
</calcChain>
</file>

<file path=xl/sharedStrings.xml><?xml version="1.0" encoding="utf-8"?>
<sst xmlns="http://schemas.openxmlformats.org/spreadsheetml/2006/main" count="105" uniqueCount="53">
  <si>
    <t>OEJV 0182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</si>
  <si>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</si>
  <si>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</si>
  <si>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</si>
  <si>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</si>
  <si>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</si>
  <si>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</si>
  <si>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</si>
  <si>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</si>
  <si>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</si>
  <si>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</si>
  <si>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</si>
  <si>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</si>
  <si>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</si>
  <si>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</si>
  <si>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</si>
  <si>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</si>
  <si>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</si>
  <si>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</si>
  <si>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</si>
  <si>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</si>
  <si>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</si>
  <si>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</si>
  <si>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</si>
  <si>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</si>
  <si>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</si>
  <si>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IBVS</t>
  </si>
  <si>
    <t># of data points:</t>
  </si>
  <si>
    <t>VSX Ephem.</t>
  </si>
  <si>
    <t>VSX</t>
  </si>
  <si>
    <t>YY Aps / GSC 9266-0688</t>
  </si>
  <si>
    <t>IBVS 5543</t>
  </si>
  <si>
    <t>I</t>
  </si>
  <si>
    <t>EA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</si>
  <si>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</si>
  <si>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</si>
  <si>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</si>
  <si>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</si>
  <si>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</si>
  <si>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</si>
  <si>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</si>
  <si>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OEJV 0048</t>
  </si>
  <si>
    <t>II</t>
  </si>
  <si>
    <t>JAVSO, 48, 250</t>
  </si>
  <si>
    <t>JAVSO, 49, 251</t>
  </si>
  <si>
    <t>RIX</t>
  </si>
  <si>
    <t>Bad</t>
  </si>
  <si>
    <t>GC</t>
  </si>
  <si>
    <t>TESS/RAA</t>
  </si>
  <si>
    <t>TESS</t>
  </si>
  <si>
    <t>CCD</t>
  </si>
  <si>
    <t>S3</t>
  </si>
  <si>
    <t>VSS SEB 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</si>
</sst>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0"/>
    <numFmt numFmtId="166" formatCode="0.000000"/>
    <numFmt numFmtId="167" formatCode="0.0000000"/>
  </numFmts>
  <fonts count="40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 Unicode MS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  <font>
      <sz val="11"/>
      <color rgb="FF3F3F76"/>
      <name val="Calibri"/>
      <family val="2"/>
    </font>
    <font>
      <sz val="10"/>
      <color rgb="FFFF0000"/>
      <name val="Calibri1"/>
    </font>
    <font>
      <sz val="11"/>
      <color rgb="FFFF0000"/>
      <name val="Calibri"/>
      <family val="2"/>
      <scheme val="minor"/>
    </font>
    <font>
      <sz val="9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rgb="FFFFCC99"/>
        <bgColor rgb="FFD9D9D9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  <diagonal/>
    </border>
  </borders>
  <cellStyleXfs count="48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6" fillId="0" borderId="0"/>
    <xf numFmtId="0" fontId="12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1" fillId="0" borderId="0" applyNumberFormat="0" applyFill="0" applyBorder="0" applyAlignment="0" applyProtection="0"/>
    <xf numFmtId="0" fontId="36" fillId="26" borderId="11" applyProtection="0"/>
  </cellStyleXfs>
  <cellXfs count="58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32" fillId="0" borderId="0" xfId="41" applyFont="1" applyAlignment="1">
      <alignment horizontal="left" vertical="center"/>
    </xf>
    <xf numFmtId="0" fontId="32" fillId="0" borderId="0" xfId="41" applyFont="1" applyAlignment="1">
      <alignment horizontal="center" vertical="center"/>
    </xf>
    <xf numFmtId="0" fontId="33" fillId="24" borderId="0" xfId="0" applyFont="1" applyFill="1" applyAlignment="1"/>
    <xf numFmtId="0" fontId="9" fillId="25" borderId="0" xfId="0" applyFont="1" applyFill="1" applyAlignment="1"/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8" fillId="0" borderId="0" xfId="0" applyFont="1" applyAlignment="1"/>
    <xf numFmtId="0" fontId="0" fillId="0" borderId="0" xfId="0" applyAlignment="1">
      <alignment horizontal="left"/>
    </xf>
    <xf numFmtId="167" fontId="35" fillId="26" borderId="0" xfId="47" applyNumberFormat="1" applyFont="1" applyBorder="1" applyAlignment="1" applyProtection="1">
      <alignment horizontal="left"/>
    </xf>
    <xf numFmtId="167" fontId="37" fillId="7" borderId="0" xfId="38" applyNumberFormat="1" applyFont="1" applyBorder="1" applyAlignment="1" applyProtection="1">
      <alignment horizontal="left"/>
    </xf>
    <xf numFmtId="167" fontId="35" fillId="7" borderId="0" xfId="38" applyNumberFormat="1" applyFont="1" applyBorder="1" applyAlignment="1" applyProtection="1">
      <alignment horizontal="left"/>
    </xf>
    <xf numFmtId="165" fontId="34" fillId="0" borderId="0" xfId="0" applyNumberFormat="1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166" fontId="35" fillId="7" borderId="0" xfId="38" applyNumberFormat="1" applyFont="1" applyBorder="1" applyAlignment="1">
      <alignment horizontal="left"/>
    </xf>
    <xf numFmtId="0" fontId="35" fillId="7" borderId="0" xfId="38" applyFont="1" applyBorder="1" applyAlignment="1">
      <alignment horizontal="left"/>
    </xf>
    <xf numFmtId="0" fontId="38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22" fontId="9" fillId="0" borderId="0" xfId="0" applyNumberFormat="1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9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38" fillId="0" borderId="0" xfId="0" applyFont="1" applyAlignment="1">
      <alignment horizontal="center"/>
    </xf>
    <xf numFmtId="0" fontId="39" fillId="0" borderId="0" xfId="0" applyFont="1" applyAlignment="1"/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cel Built-in Input" xfId="47" xr:uid="{2198DE36-B2FD-45FA-B012-1BD1383C2766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YY Aps - O-C Diagr.</a:t>
            </a:r>
          </a:p>
        </c:rich>
      </c:tx>
      <c:layout>
        <c:manualLayout>
          <c:xMode val="edge"/>
          <c:yMode val="edge"/>
          <c:x val="0.37964492725969834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39428229304629"/>
          <c:y val="0.14678942920199375"/>
          <c:w val="0.83037222206007522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1378.5</c:v>
                </c:pt>
                <c:pt idx="2">
                  <c:v>2362.5</c:v>
                </c:pt>
                <c:pt idx="3">
                  <c:v>6545</c:v>
                </c:pt>
                <c:pt idx="4">
                  <c:v>6545</c:v>
                </c:pt>
                <c:pt idx="5">
                  <c:v>7439.5</c:v>
                </c:pt>
                <c:pt idx="6">
                  <c:v>7484</c:v>
                </c:pt>
                <c:pt idx="7">
                  <c:v>7491</c:v>
                </c:pt>
                <c:pt idx="8">
                  <c:v>7494.5</c:v>
                </c:pt>
                <c:pt idx="9">
                  <c:v>7848.5</c:v>
                </c:pt>
                <c:pt idx="10">
                  <c:v>7851</c:v>
                </c:pt>
                <c:pt idx="11">
                  <c:v>8303.5</c:v>
                </c:pt>
                <c:pt idx="12">
                  <c:v>8718.5</c:v>
                </c:pt>
                <c:pt idx="13">
                  <c:v>8683.5</c:v>
                </c:pt>
                <c:pt idx="14">
                  <c:v>8684</c:v>
                </c:pt>
                <c:pt idx="15">
                  <c:v>8699.5</c:v>
                </c:pt>
                <c:pt idx="16">
                  <c:v>8700</c:v>
                </c:pt>
                <c:pt idx="17">
                  <c:v>8712.5</c:v>
                </c:pt>
                <c:pt idx="18">
                  <c:v>8713</c:v>
                </c:pt>
                <c:pt idx="19">
                  <c:v>8717.5</c:v>
                </c:pt>
                <c:pt idx="20">
                  <c:v>8718</c:v>
                </c:pt>
                <c:pt idx="21">
                  <c:v>8729.5</c:v>
                </c:pt>
                <c:pt idx="22">
                  <c:v>8730</c:v>
                </c:pt>
                <c:pt idx="23">
                  <c:v>8747.5</c:v>
                </c:pt>
                <c:pt idx="24">
                  <c:v>8748</c:v>
                </c:pt>
              </c:numCache>
            </c:numRef>
          </c:xVal>
          <c:yVal>
            <c:numRef>
              <c:f>Active!$H$21:$H$995</c:f>
              <c:numCache>
                <c:formatCode>General</c:formatCode>
                <c:ptCount val="975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31C-4FEE-A280-F7A3D2C148B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2E-3</c:v>
                  </c:pt>
                  <c:pt idx="2">
                    <c:v>3.0000000000000001E-3</c:v>
                  </c:pt>
                  <c:pt idx="3">
                    <c:v>5.0000000000000001E-4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6.8450000000000004E-3</c:v>
                  </c:pt>
                  <c:pt idx="7">
                    <c:v>9.4467999999999996E-2</c:v>
                  </c:pt>
                  <c:pt idx="8">
                    <c:v>2.22E-4</c:v>
                  </c:pt>
                  <c:pt idx="9">
                    <c:v>2.0600000000000002E-3</c:v>
                  </c:pt>
                  <c:pt idx="10">
                    <c:v>6.0000000000000001E-3</c:v>
                  </c:pt>
                  <c:pt idx="11">
                    <c:v>3.0300000000000001E-3</c:v>
                  </c:pt>
                  <c:pt idx="12">
                    <c:v>3.0200000000000002E-4</c:v>
                  </c:pt>
                  <c:pt idx="13">
                    <c:v>1.7030000000000001E-3</c:v>
                  </c:pt>
                  <c:pt idx="14">
                    <c:v>4.0000000000000002E-4</c:v>
                  </c:pt>
                  <c:pt idx="15">
                    <c:v>1.5169999999999999E-3</c:v>
                  </c:pt>
                  <c:pt idx="16">
                    <c:v>8.7299999999999997E-4</c:v>
                  </c:pt>
                  <c:pt idx="17">
                    <c:v>1.8140000000000001E-3</c:v>
                  </c:pt>
                  <c:pt idx="18">
                    <c:v>7.7899999999999996E-4</c:v>
                  </c:pt>
                  <c:pt idx="19">
                    <c:v>8.4199999999999998E-4</c:v>
                  </c:pt>
                  <c:pt idx="20">
                    <c:v>7.9500000000000003E-4</c:v>
                  </c:pt>
                  <c:pt idx="21">
                    <c:v>1.619E-3</c:v>
                  </c:pt>
                  <c:pt idx="22">
                    <c:v>6.4800000000000003E-4</c:v>
                  </c:pt>
                  <c:pt idx="23">
                    <c:v>1.0790000000000001E-3</c:v>
                  </c:pt>
                  <c:pt idx="24">
                    <c:v>5.2499999999999997E-4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2E-3</c:v>
                  </c:pt>
                  <c:pt idx="2">
                    <c:v>3.0000000000000001E-3</c:v>
                  </c:pt>
                  <c:pt idx="3">
                    <c:v>5.0000000000000001E-4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6.8450000000000004E-3</c:v>
                  </c:pt>
                  <c:pt idx="7">
                    <c:v>9.4467999999999996E-2</c:v>
                  </c:pt>
                  <c:pt idx="8">
                    <c:v>2.22E-4</c:v>
                  </c:pt>
                  <c:pt idx="9">
                    <c:v>2.0600000000000002E-3</c:v>
                  </c:pt>
                  <c:pt idx="10">
                    <c:v>6.0000000000000001E-3</c:v>
                  </c:pt>
                  <c:pt idx="11">
                    <c:v>3.0300000000000001E-3</c:v>
                  </c:pt>
                  <c:pt idx="12">
                    <c:v>3.0200000000000002E-4</c:v>
                  </c:pt>
                  <c:pt idx="13">
                    <c:v>1.7030000000000001E-3</c:v>
                  </c:pt>
                  <c:pt idx="14">
                    <c:v>4.0000000000000002E-4</c:v>
                  </c:pt>
                  <c:pt idx="15">
                    <c:v>1.5169999999999999E-3</c:v>
                  </c:pt>
                  <c:pt idx="16">
                    <c:v>8.7299999999999997E-4</c:v>
                  </c:pt>
                  <c:pt idx="17">
                    <c:v>1.8140000000000001E-3</c:v>
                  </c:pt>
                  <c:pt idx="18">
                    <c:v>7.7899999999999996E-4</c:v>
                  </c:pt>
                  <c:pt idx="19">
                    <c:v>8.4199999999999998E-4</c:v>
                  </c:pt>
                  <c:pt idx="20">
                    <c:v>7.9500000000000003E-4</c:v>
                  </c:pt>
                  <c:pt idx="21">
                    <c:v>1.619E-3</c:v>
                  </c:pt>
                  <c:pt idx="22">
                    <c:v>6.4800000000000003E-4</c:v>
                  </c:pt>
                  <c:pt idx="23">
                    <c:v>1.0790000000000001E-3</c:v>
                  </c:pt>
                  <c:pt idx="24">
                    <c:v>5.2499999999999997E-4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1378.5</c:v>
                </c:pt>
                <c:pt idx="2">
                  <c:v>2362.5</c:v>
                </c:pt>
                <c:pt idx="3">
                  <c:v>6545</c:v>
                </c:pt>
                <c:pt idx="4">
                  <c:v>6545</c:v>
                </c:pt>
                <c:pt idx="5">
                  <c:v>7439.5</c:v>
                </c:pt>
                <c:pt idx="6">
                  <c:v>7484</c:v>
                </c:pt>
                <c:pt idx="7">
                  <c:v>7491</c:v>
                </c:pt>
                <c:pt idx="8">
                  <c:v>7494.5</c:v>
                </c:pt>
                <c:pt idx="9">
                  <c:v>7848.5</c:v>
                </c:pt>
                <c:pt idx="10">
                  <c:v>7851</c:v>
                </c:pt>
                <c:pt idx="11">
                  <c:v>8303.5</c:v>
                </c:pt>
                <c:pt idx="12">
                  <c:v>8718.5</c:v>
                </c:pt>
                <c:pt idx="13">
                  <c:v>8683.5</c:v>
                </c:pt>
                <c:pt idx="14">
                  <c:v>8684</c:v>
                </c:pt>
                <c:pt idx="15">
                  <c:v>8699.5</c:v>
                </c:pt>
                <c:pt idx="16">
                  <c:v>8700</c:v>
                </c:pt>
                <c:pt idx="17">
                  <c:v>8712.5</c:v>
                </c:pt>
                <c:pt idx="18">
                  <c:v>8713</c:v>
                </c:pt>
                <c:pt idx="19">
                  <c:v>8717.5</c:v>
                </c:pt>
                <c:pt idx="20">
                  <c:v>8718</c:v>
                </c:pt>
                <c:pt idx="21">
                  <c:v>8729.5</c:v>
                </c:pt>
                <c:pt idx="22">
                  <c:v>8730</c:v>
                </c:pt>
                <c:pt idx="23">
                  <c:v>8747.5</c:v>
                </c:pt>
                <c:pt idx="24">
                  <c:v>8748</c:v>
                </c:pt>
              </c:numCache>
            </c:numRef>
          </c:xVal>
          <c:yVal>
            <c:numRef>
              <c:f>Active!$I$21:$I$995</c:f>
              <c:numCache>
                <c:formatCode>General</c:formatCode>
                <c:ptCount val="975"/>
                <c:pt idx="1">
                  <c:v>0.35440150000067661</c:v>
                </c:pt>
                <c:pt idx="2">
                  <c:v>0.48563750000175787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31C-4FEE-A280-F7A3D2C148B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2E-3</c:v>
                  </c:pt>
                  <c:pt idx="2">
                    <c:v>3.0000000000000001E-3</c:v>
                  </c:pt>
                  <c:pt idx="3">
                    <c:v>5.0000000000000001E-4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6.8450000000000004E-3</c:v>
                  </c:pt>
                  <c:pt idx="7">
                    <c:v>9.4467999999999996E-2</c:v>
                  </c:pt>
                  <c:pt idx="8">
                    <c:v>2.22E-4</c:v>
                  </c:pt>
                  <c:pt idx="9">
                    <c:v>2.0600000000000002E-3</c:v>
                  </c:pt>
                  <c:pt idx="10">
                    <c:v>6.0000000000000001E-3</c:v>
                  </c:pt>
                  <c:pt idx="11">
                    <c:v>3.0300000000000001E-3</c:v>
                  </c:pt>
                  <c:pt idx="12">
                    <c:v>3.0200000000000002E-4</c:v>
                  </c:pt>
                  <c:pt idx="13">
                    <c:v>1.7030000000000001E-3</c:v>
                  </c:pt>
                  <c:pt idx="14">
                    <c:v>4.0000000000000002E-4</c:v>
                  </c:pt>
                  <c:pt idx="15">
                    <c:v>1.5169999999999999E-3</c:v>
                  </c:pt>
                  <c:pt idx="16">
                    <c:v>8.7299999999999997E-4</c:v>
                  </c:pt>
                  <c:pt idx="17">
                    <c:v>1.8140000000000001E-3</c:v>
                  </c:pt>
                  <c:pt idx="18">
                    <c:v>7.7899999999999996E-4</c:v>
                  </c:pt>
                  <c:pt idx="19">
                    <c:v>8.4199999999999998E-4</c:v>
                  </c:pt>
                  <c:pt idx="20">
                    <c:v>7.9500000000000003E-4</c:v>
                  </c:pt>
                  <c:pt idx="21">
                    <c:v>1.619E-3</c:v>
                  </c:pt>
                  <c:pt idx="22">
                    <c:v>6.4800000000000003E-4</c:v>
                  </c:pt>
                  <c:pt idx="23">
                    <c:v>1.0790000000000001E-3</c:v>
                  </c:pt>
                  <c:pt idx="24">
                    <c:v>5.2499999999999997E-4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2E-3</c:v>
                  </c:pt>
                  <c:pt idx="2">
                    <c:v>3.0000000000000001E-3</c:v>
                  </c:pt>
                  <c:pt idx="3">
                    <c:v>5.0000000000000001E-4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6.8450000000000004E-3</c:v>
                  </c:pt>
                  <c:pt idx="7">
                    <c:v>9.4467999999999996E-2</c:v>
                  </c:pt>
                  <c:pt idx="8">
                    <c:v>2.22E-4</c:v>
                  </c:pt>
                  <c:pt idx="9">
                    <c:v>2.0600000000000002E-3</c:v>
                  </c:pt>
                  <c:pt idx="10">
                    <c:v>6.0000000000000001E-3</c:v>
                  </c:pt>
                  <c:pt idx="11">
                    <c:v>3.0300000000000001E-3</c:v>
                  </c:pt>
                  <c:pt idx="12">
                    <c:v>3.0200000000000002E-4</c:v>
                  </c:pt>
                  <c:pt idx="13">
                    <c:v>1.7030000000000001E-3</c:v>
                  </c:pt>
                  <c:pt idx="14">
                    <c:v>4.0000000000000002E-4</c:v>
                  </c:pt>
                  <c:pt idx="15">
                    <c:v>1.5169999999999999E-3</c:v>
                  </c:pt>
                  <c:pt idx="16">
                    <c:v>8.7299999999999997E-4</c:v>
                  </c:pt>
                  <c:pt idx="17">
                    <c:v>1.8140000000000001E-3</c:v>
                  </c:pt>
                  <c:pt idx="18">
                    <c:v>7.7899999999999996E-4</c:v>
                  </c:pt>
                  <c:pt idx="19">
                    <c:v>8.4199999999999998E-4</c:v>
                  </c:pt>
                  <c:pt idx="20">
                    <c:v>7.9500000000000003E-4</c:v>
                  </c:pt>
                  <c:pt idx="21">
                    <c:v>1.619E-3</c:v>
                  </c:pt>
                  <c:pt idx="22">
                    <c:v>6.4800000000000003E-4</c:v>
                  </c:pt>
                  <c:pt idx="23">
                    <c:v>1.0790000000000001E-3</c:v>
                  </c:pt>
                  <c:pt idx="24">
                    <c:v>5.2499999999999997E-4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1378.5</c:v>
                </c:pt>
                <c:pt idx="2">
                  <c:v>2362.5</c:v>
                </c:pt>
                <c:pt idx="3">
                  <c:v>6545</c:v>
                </c:pt>
                <c:pt idx="4">
                  <c:v>6545</c:v>
                </c:pt>
                <c:pt idx="5">
                  <c:v>7439.5</c:v>
                </c:pt>
                <c:pt idx="6">
                  <c:v>7484</c:v>
                </c:pt>
                <c:pt idx="7">
                  <c:v>7491</c:v>
                </c:pt>
                <c:pt idx="8">
                  <c:v>7494.5</c:v>
                </c:pt>
                <c:pt idx="9">
                  <c:v>7848.5</c:v>
                </c:pt>
                <c:pt idx="10">
                  <c:v>7851</c:v>
                </c:pt>
                <c:pt idx="11">
                  <c:v>8303.5</c:v>
                </c:pt>
                <c:pt idx="12">
                  <c:v>8718.5</c:v>
                </c:pt>
                <c:pt idx="13">
                  <c:v>8683.5</c:v>
                </c:pt>
                <c:pt idx="14">
                  <c:v>8684</c:v>
                </c:pt>
                <c:pt idx="15">
                  <c:v>8699.5</c:v>
                </c:pt>
                <c:pt idx="16">
                  <c:v>8700</c:v>
                </c:pt>
                <c:pt idx="17">
                  <c:v>8712.5</c:v>
                </c:pt>
                <c:pt idx="18">
                  <c:v>8713</c:v>
                </c:pt>
                <c:pt idx="19">
                  <c:v>8717.5</c:v>
                </c:pt>
                <c:pt idx="20">
                  <c:v>8718</c:v>
                </c:pt>
                <c:pt idx="21">
                  <c:v>8729.5</c:v>
                </c:pt>
                <c:pt idx="22">
                  <c:v>8730</c:v>
                </c:pt>
                <c:pt idx="23">
                  <c:v>8747.5</c:v>
                </c:pt>
                <c:pt idx="24">
                  <c:v>8748</c:v>
                </c:pt>
              </c:numCache>
            </c:numRef>
          </c:xVal>
          <c:yVal>
            <c:numRef>
              <c:f>Active!$J$21:$J$995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31C-4FEE-A280-F7A3D2C148B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2E-3</c:v>
                  </c:pt>
                  <c:pt idx="2">
                    <c:v>3.0000000000000001E-3</c:v>
                  </c:pt>
                  <c:pt idx="3">
                    <c:v>5.0000000000000001E-4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6.8450000000000004E-3</c:v>
                  </c:pt>
                  <c:pt idx="7">
                    <c:v>9.4467999999999996E-2</c:v>
                  </c:pt>
                  <c:pt idx="8">
                    <c:v>2.22E-4</c:v>
                  </c:pt>
                  <c:pt idx="9">
                    <c:v>2.0600000000000002E-3</c:v>
                  </c:pt>
                  <c:pt idx="10">
                    <c:v>6.0000000000000001E-3</c:v>
                  </c:pt>
                  <c:pt idx="11">
                    <c:v>3.0300000000000001E-3</c:v>
                  </c:pt>
                  <c:pt idx="12">
                    <c:v>3.0200000000000002E-4</c:v>
                  </c:pt>
                  <c:pt idx="13">
                    <c:v>1.7030000000000001E-3</c:v>
                  </c:pt>
                  <c:pt idx="14">
                    <c:v>4.0000000000000002E-4</c:v>
                  </c:pt>
                  <c:pt idx="15">
                    <c:v>1.5169999999999999E-3</c:v>
                  </c:pt>
                  <c:pt idx="16">
                    <c:v>8.7299999999999997E-4</c:v>
                  </c:pt>
                  <c:pt idx="17">
                    <c:v>1.8140000000000001E-3</c:v>
                  </c:pt>
                  <c:pt idx="18">
                    <c:v>7.7899999999999996E-4</c:v>
                  </c:pt>
                  <c:pt idx="19">
                    <c:v>8.4199999999999998E-4</c:v>
                  </c:pt>
                  <c:pt idx="20">
                    <c:v>7.9500000000000003E-4</c:v>
                  </c:pt>
                  <c:pt idx="21">
                    <c:v>1.619E-3</c:v>
                  </c:pt>
                  <c:pt idx="22">
                    <c:v>6.4800000000000003E-4</c:v>
                  </c:pt>
                  <c:pt idx="23">
                    <c:v>1.0790000000000001E-3</c:v>
                  </c:pt>
                  <c:pt idx="24">
                    <c:v>5.2499999999999997E-4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2E-3</c:v>
                  </c:pt>
                  <c:pt idx="2">
                    <c:v>3.0000000000000001E-3</c:v>
                  </c:pt>
                  <c:pt idx="3">
                    <c:v>5.0000000000000001E-4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6.8450000000000004E-3</c:v>
                  </c:pt>
                  <c:pt idx="7">
                    <c:v>9.4467999999999996E-2</c:v>
                  </c:pt>
                  <c:pt idx="8">
                    <c:v>2.22E-4</c:v>
                  </c:pt>
                  <c:pt idx="9">
                    <c:v>2.0600000000000002E-3</c:v>
                  </c:pt>
                  <c:pt idx="10">
                    <c:v>6.0000000000000001E-3</c:v>
                  </c:pt>
                  <c:pt idx="11">
                    <c:v>3.0300000000000001E-3</c:v>
                  </c:pt>
                  <c:pt idx="12">
                    <c:v>3.0200000000000002E-4</c:v>
                  </c:pt>
                  <c:pt idx="13">
                    <c:v>1.7030000000000001E-3</c:v>
                  </c:pt>
                  <c:pt idx="14">
                    <c:v>4.0000000000000002E-4</c:v>
                  </c:pt>
                  <c:pt idx="15">
                    <c:v>1.5169999999999999E-3</c:v>
                  </c:pt>
                  <c:pt idx="16">
                    <c:v>8.7299999999999997E-4</c:v>
                  </c:pt>
                  <c:pt idx="17">
                    <c:v>1.8140000000000001E-3</c:v>
                  </c:pt>
                  <c:pt idx="18">
                    <c:v>7.7899999999999996E-4</c:v>
                  </c:pt>
                  <c:pt idx="19">
                    <c:v>8.4199999999999998E-4</c:v>
                  </c:pt>
                  <c:pt idx="20">
                    <c:v>7.9500000000000003E-4</c:v>
                  </c:pt>
                  <c:pt idx="21">
                    <c:v>1.619E-3</c:v>
                  </c:pt>
                  <c:pt idx="22">
                    <c:v>6.4800000000000003E-4</c:v>
                  </c:pt>
                  <c:pt idx="23">
                    <c:v>1.0790000000000001E-3</c:v>
                  </c:pt>
                  <c:pt idx="24">
                    <c:v>5.2499999999999997E-4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1378.5</c:v>
                </c:pt>
                <c:pt idx="2">
                  <c:v>2362.5</c:v>
                </c:pt>
                <c:pt idx="3">
                  <c:v>6545</c:v>
                </c:pt>
                <c:pt idx="4">
                  <c:v>6545</c:v>
                </c:pt>
                <c:pt idx="5">
                  <c:v>7439.5</c:v>
                </c:pt>
                <c:pt idx="6">
                  <c:v>7484</c:v>
                </c:pt>
                <c:pt idx="7">
                  <c:v>7491</c:v>
                </c:pt>
                <c:pt idx="8">
                  <c:v>7494.5</c:v>
                </c:pt>
                <c:pt idx="9">
                  <c:v>7848.5</c:v>
                </c:pt>
                <c:pt idx="10">
                  <c:v>7851</c:v>
                </c:pt>
                <c:pt idx="11">
                  <c:v>8303.5</c:v>
                </c:pt>
                <c:pt idx="12">
                  <c:v>8718.5</c:v>
                </c:pt>
                <c:pt idx="13">
                  <c:v>8683.5</c:v>
                </c:pt>
                <c:pt idx="14">
                  <c:v>8684</c:v>
                </c:pt>
                <c:pt idx="15">
                  <c:v>8699.5</c:v>
                </c:pt>
                <c:pt idx="16">
                  <c:v>8700</c:v>
                </c:pt>
                <c:pt idx="17">
                  <c:v>8712.5</c:v>
                </c:pt>
                <c:pt idx="18">
                  <c:v>8713</c:v>
                </c:pt>
                <c:pt idx="19">
                  <c:v>8717.5</c:v>
                </c:pt>
                <c:pt idx="20">
                  <c:v>8718</c:v>
                </c:pt>
                <c:pt idx="21">
                  <c:v>8729.5</c:v>
                </c:pt>
                <c:pt idx="22">
                  <c:v>8730</c:v>
                </c:pt>
                <c:pt idx="23">
                  <c:v>8747.5</c:v>
                </c:pt>
                <c:pt idx="24">
                  <c:v>8748</c:v>
                </c:pt>
              </c:numCache>
            </c:numRef>
          </c:xVal>
          <c:yVal>
            <c:numRef>
              <c:f>Active!$K$21:$K$995</c:f>
              <c:numCache>
                <c:formatCode>General</c:formatCode>
                <c:ptCount val="975"/>
                <c:pt idx="5">
                  <c:v>0.66258050000033109</c:v>
                </c:pt>
                <c:pt idx="6">
                  <c:v>0.66534900000260677</c:v>
                </c:pt>
                <c:pt idx="7">
                  <c:v>0.66437800000130665</c:v>
                </c:pt>
                <c:pt idx="8">
                  <c:v>0.66511250000621658</c:v>
                </c:pt>
                <c:pt idx="9">
                  <c:v>0.67674149996310007</c:v>
                </c:pt>
                <c:pt idx="10">
                  <c:v>0.67598900014854735</c:v>
                </c:pt>
                <c:pt idx="11">
                  <c:v>0.69213649989978876</c:v>
                </c:pt>
                <c:pt idx="12">
                  <c:v>0.70442249999905471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31C-4FEE-A280-F7A3D2C148B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2E-3</c:v>
                  </c:pt>
                  <c:pt idx="2">
                    <c:v>3.0000000000000001E-3</c:v>
                  </c:pt>
                  <c:pt idx="3">
                    <c:v>5.0000000000000001E-4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6.8450000000000004E-3</c:v>
                  </c:pt>
                  <c:pt idx="7">
                    <c:v>9.4467999999999996E-2</c:v>
                  </c:pt>
                  <c:pt idx="8">
                    <c:v>2.22E-4</c:v>
                  </c:pt>
                  <c:pt idx="9">
                    <c:v>2.0600000000000002E-3</c:v>
                  </c:pt>
                  <c:pt idx="10">
                    <c:v>6.0000000000000001E-3</c:v>
                  </c:pt>
                  <c:pt idx="11">
                    <c:v>3.0300000000000001E-3</c:v>
                  </c:pt>
                  <c:pt idx="12">
                    <c:v>3.0200000000000002E-4</c:v>
                  </c:pt>
                  <c:pt idx="13">
                    <c:v>1.7030000000000001E-3</c:v>
                  </c:pt>
                  <c:pt idx="14">
                    <c:v>4.0000000000000002E-4</c:v>
                  </c:pt>
                  <c:pt idx="15">
                    <c:v>1.5169999999999999E-3</c:v>
                  </c:pt>
                  <c:pt idx="16">
                    <c:v>8.7299999999999997E-4</c:v>
                  </c:pt>
                  <c:pt idx="17">
                    <c:v>1.8140000000000001E-3</c:v>
                  </c:pt>
                  <c:pt idx="18">
                    <c:v>7.7899999999999996E-4</c:v>
                  </c:pt>
                  <c:pt idx="19">
                    <c:v>8.4199999999999998E-4</c:v>
                  </c:pt>
                  <c:pt idx="20">
                    <c:v>7.9500000000000003E-4</c:v>
                  </c:pt>
                  <c:pt idx="21">
                    <c:v>1.619E-3</c:v>
                  </c:pt>
                  <c:pt idx="22">
                    <c:v>6.4800000000000003E-4</c:v>
                  </c:pt>
                  <c:pt idx="23">
                    <c:v>1.0790000000000001E-3</c:v>
                  </c:pt>
                  <c:pt idx="24">
                    <c:v>5.2499999999999997E-4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2E-3</c:v>
                  </c:pt>
                  <c:pt idx="2">
                    <c:v>3.0000000000000001E-3</c:v>
                  </c:pt>
                  <c:pt idx="3">
                    <c:v>5.0000000000000001E-4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6.8450000000000004E-3</c:v>
                  </c:pt>
                  <c:pt idx="7">
                    <c:v>9.4467999999999996E-2</c:v>
                  </c:pt>
                  <c:pt idx="8">
                    <c:v>2.22E-4</c:v>
                  </c:pt>
                  <c:pt idx="9">
                    <c:v>2.0600000000000002E-3</c:v>
                  </c:pt>
                  <c:pt idx="10">
                    <c:v>6.0000000000000001E-3</c:v>
                  </c:pt>
                  <c:pt idx="11">
                    <c:v>3.0300000000000001E-3</c:v>
                  </c:pt>
                  <c:pt idx="12">
                    <c:v>3.0200000000000002E-4</c:v>
                  </c:pt>
                  <c:pt idx="13">
                    <c:v>1.7030000000000001E-3</c:v>
                  </c:pt>
                  <c:pt idx="14">
                    <c:v>4.0000000000000002E-4</c:v>
                  </c:pt>
                  <c:pt idx="15">
                    <c:v>1.5169999999999999E-3</c:v>
                  </c:pt>
                  <c:pt idx="16">
                    <c:v>8.7299999999999997E-4</c:v>
                  </c:pt>
                  <c:pt idx="17">
                    <c:v>1.8140000000000001E-3</c:v>
                  </c:pt>
                  <c:pt idx="18">
                    <c:v>7.7899999999999996E-4</c:v>
                  </c:pt>
                  <c:pt idx="19">
                    <c:v>8.4199999999999998E-4</c:v>
                  </c:pt>
                  <c:pt idx="20">
                    <c:v>7.9500000000000003E-4</c:v>
                  </c:pt>
                  <c:pt idx="21">
                    <c:v>1.619E-3</c:v>
                  </c:pt>
                  <c:pt idx="22">
                    <c:v>6.4800000000000003E-4</c:v>
                  </c:pt>
                  <c:pt idx="23">
                    <c:v>1.0790000000000001E-3</c:v>
                  </c:pt>
                  <c:pt idx="24">
                    <c:v>5.2499999999999997E-4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1378.5</c:v>
                </c:pt>
                <c:pt idx="2">
                  <c:v>2362.5</c:v>
                </c:pt>
                <c:pt idx="3">
                  <c:v>6545</c:v>
                </c:pt>
                <c:pt idx="4">
                  <c:v>6545</c:v>
                </c:pt>
                <c:pt idx="5">
                  <c:v>7439.5</c:v>
                </c:pt>
                <c:pt idx="6">
                  <c:v>7484</c:v>
                </c:pt>
                <c:pt idx="7">
                  <c:v>7491</c:v>
                </c:pt>
                <c:pt idx="8">
                  <c:v>7494.5</c:v>
                </c:pt>
                <c:pt idx="9">
                  <c:v>7848.5</c:v>
                </c:pt>
                <c:pt idx="10">
                  <c:v>7851</c:v>
                </c:pt>
                <c:pt idx="11">
                  <c:v>8303.5</c:v>
                </c:pt>
                <c:pt idx="12">
                  <c:v>8718.5</c:v>
                </c:pt>
                <c:pt idx="13">
                  <c:v>8683.5</c:v>
                </c:pt>
                <c:pt idx="14">
                  <c:v>8684</c:v>
                </c:pt>
                <c:pt idx="15">
                  <c:v>8699.5</c:v>
                </c:pt>
                <c:pt idx="16">
                  <c:v>8700</c:v>
                </c:pt>
                <c:pt idx="17">
                  <c:v>8712.5</c:v>
                </c:pt>
                <c:pt idx="18">
                  <c:v>8713</c:v>
                </c:pt>
                <c:pt idx="19">
                  <c:v>8717.5</c:v>
                </c:pt>
                <c:pt idx="20">
                  <c:v>8718</c:v>
                </c:pt>
                <c:pt idx="21">
                  <c:v>8729.5</c:v>
                </c:pt>
                <c:pt idx="22">
                  <c:v>8730</c:v>
                </c:pt>
                <c:pt idx="23">
                  <c:v>8747.5</c:v>
                </c:pt>
                <c:pt idx="24">
                  <c:v>8748</c:v>
                </c:pt>
              </c:numCache>
            </c:numRef>
          </c:xVal>
          <c:yVal>
            <c:numRef>
              <c:f>Active!$L$21:$L$995</c:f>
              <c:numCache>
                <c:formatCode>General</c:formatCode>
                <c:ptCount val="975"/>
                <c:pt idx="13">
                  <c:v>0.70363455633196281</c:v>
                </c:pt>
                <c:pt idx="14">
                  <c:v>0.70497403800982283</c:v>
                </c:pt>
                <c:pt idx="15">
                  <c:v>0.70407787084695883</c:v>
                </c:pt>
                <c:pt idx="16">
                  <c:v>0.70215735238161869</c:v>
                </c:pt>
                <c:pt idx="17">
                  <c:v>0.70457469639222836</c:v>
                </c:pt>
                <c:pt idx="18">
                  <c:v>0.70367418848036323</c:v>
                </c:pt>
                <c:pt idx="19">
                  <c:v>0.70443956842063926</c:v>
                </c:pt>
                <c:pt idx="20">
                  <c:v>0.70431905341683887</c:v>
                </c:pt>
                <c:pt idx="21">
                  <c:v>0.70488704831950599</c:v>
                </c:pt>
                <c:pt idx="22">
                  <c:v>0.70482652957434766</c:v>
                </c:pt>
                <c:pt idx="23">
                  <c:v>0.70575878702948103</c:v>
                </c:pt>
                <c:pt idx="24">
                  <c:v>0.70656827258062549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31C-4FEE-A280-F7A3D2C148B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2E-3</c:v>
                  </c:pt>
                  <c:pt idx="2">
                    <c:v>3.0000000000000001E-3</c:v>
                  </c:pt>
                  <c:pt idx="3">
                    <c:v>5.0000000000000001E-4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6.8450000000000004E-3</c:v>
                  </c:pt>
                  <c:pt idx="7">
                    <c:v>9.4467999999999996E-2</c:v>
                  </c:pt>
                  <c:pt idx="8">
                    <c:v>2.22E-4</c:v>
                  </c:pt>
                  <c:pt idx="9">
                    <c:v>2.0600000000000002E-3</c:v>
                  </c:pt>
                  <c:pt idx="10">
                    <c:v>6.0000000000000001E-3</c:v>
                  </c:pt>
                  <c:pt idx="11">
                    <c:v>3.0300000000000001E-3</c:v>
                  </c:pt>
                  <c:pt idx="12">
                    <c:v>3.0200000000000002E-4</c:v>
                  </c:pt>
                  <c:pt idx="13">
                    <c:v>1.7030000000000001E-3</c:v>
                  </c:pt>
                  <c:pt idx="14">
                    <c:v>4.0000000000000002E-4</c:v>
                  </c:pt>
                  <c:pt idx="15">
                    <c:v>1.5169999999999999E-3</c:v>
                  </c:pt>
                  <c:pt idx="16">
                    <c:v>8.7299999999999997E-4</c:v>
                  </c:pt>
                  <c:pt idx="17">
                    <c:v>1.8140000000000001E-3</c:v>
                  </c:pt>
                  <c:pt idx="18">
                    <c:v>7.7899999999999996E-4</c:v>
                  </c:pt>
                  <c:pt idx="19">
                    <c:v>8.4199999999999998E-4</c:v>
                  </c:pt>
                  <c:pt idx="20">
                    <c:v>7.9500000000000003E-4</c:v>
                  </c:pt>
                  <c:pt idx="21">
                    <c:v>1.619E-3</c:v>
                  </c:pt>
                  <c:pt idx="22">
                    <c:v>6.4800000000000003E-4</c:v>
                  </c:pt>
                  <c:pt idx="23">
                    <c:v>1.0790000000000001E-3</c:v>
                  </c:pt>
                  <c:pt idx="24">
                    <c:v>5.2499999999999997E-4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2E-3</c:v>
                  </c:pt>
                  <c:pt idx="2">
                    <c:v>3.0000000000000001E-3</c:v>
                  </c:pt>
                  <c:pt idx="3">
                    <c:v>5.0000000000000001E-4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6.8450000000000004E-3</c:v>
                  </c:pt>
                  <c:pt idx="7">
                    <c:v>9.4467999999999996E-2</c:v>
                  </c:pt>
                  <c:pt idx="8">
                    <c:v>2.22E-4</c:v>
                  </c:pt>
                  <c:pt idx="9">
                    <c:v>2.0600000000000002E-3</c:v>
                  </c:pt>
                  <c:pt idx="10">
                    <c:v>6.0000000000000001E-3</c:v>
                  </c:pt>
                  <c:pt idx="11">
                    <c:v>3.0300000000000001E-3</c:v>
                  </c:pt>
                  <c:pt idx="12">
                    <c:v>3.0200000000000002E-4</c:v>
                  </c:pt>
                  <c:pt idx="13">
                    <c:v>1.7030000000000001E-3</c:v>
                  </c:pt>
                  <c:pt idx="14">
                    <c:v>4.0000000000000002E-4</c:v>
                  </c:pt>
                  <c:pt idx="15">
                    <c:v>1.5169999999999999E-3</c:v>
                  </c:pt>
                  <c:pt idx="16">
                    <c:v>8.7299999999999997E-4</c:v>
                  </c:pt>
                  <c:pt idx="17">
                    <c:v>1.8140000000000001E-3</c:v>
                  </c:pt>
                  <c:pt idx="18">
                    <c:v>7.7899999999999996E-4</c:v>
                  </c:pt>
                  <c:pt idx="19">
                    <c:v>8.4199999999999998E-4</c:v>
                  </c:pt>
                  <c:pt idx="20">
                    <c:v>7.9500000000000003E-4</c:v>
                  </c:pt>
                  <c:pt idx="21">
                    <c:v>1.619E-3</c:v>
                  </c:pt>
                  <c:pt idx="22">
                    <c:v>6.4800000000000003E-4</c:v>
                  </c:pt>
                  <c:pt idx="23">
                    <c:v>1.0790000000000001E-3</c:v>
                  </c:pt>
                  <c:pt idx="24">
                    <c:v>5.2499999999999997E-4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1378.5</c:v>
                </c:pt>
                <c:pt idx="2">
                  <c:v>2362.5</c:v>
                </c:pt>
                <c:pt idx="3">
                  <c:v>6545</c:v>
                </c:pt>
                <c:pt idx="4">
                  <c:v>6545</c:v>
                </c:pt>
                <c:pt idx="5">
                  <c:v>7439.5</c:v>
                </c:pt>
                <c:pt idx="6">
                  <c:v>7484</c:v>
                </c:pt>
                <c:pt idx="7">
                  <c:v>7491</c:v>
                </c:pt>
                <c:pt idx="8">
                  <c:v>7494.5</c:v>
                </c:pt>
                <c:pt idx="9">
                  <c:v>7848.5</c:v>
                </c:pt>
                <c:pt idx="10">
                  <c:v>7851</c:v>
                </c:pt>
                <c:pt idx="11">
                  <c:v>8303.5</c:v>
                </c:pt>
                <c:pt idx="12">
                  <c:v>8718.5</c:v>
                </c:pt>
                <c:pt idx="13">
                  <c:v>8683.5</c:v>
                </c:pt>
                <c:pt idx="14">
                  <c:v>8684</c:v>
                </c:pt>
                <c:pt idx="15">
                  <c:v>8699.5</c:v>
                </c:pt>
                <c:pt idx="16">
                  <c:v>8700</c:v>
                </c:pt>
                <c:pt idx="17">
                  <c:v>8712.5</c:v>
                </c:pt>
                <c:pt idx="18">
                  <c:v>8713</c:v>
                </c:pt>
                <c:pt idx="19">
                  <c:v>8717.5</c:v>
                </c:pt>
                <c:pt idx="20">
                  <c:v>8718</c:v>
                </c:pt>
                <c:pt idx="21">
                  <c:v>8729.5</c:v>
                </c:pt>
                <c:pt idx="22">
                  <c:v>8730</c:v>
                </c:pt>
                <c:pt idx="23">
                  <c:v>8747.5</c:v>
                </c:pt>
                <c:pt idx="24">
                  <c:v>8748</c:v>
                </c:pt>
              </c:numCache>
            </c:numRef>
          </c:xVal>
          <c:yVal>
            <c:numRef>
              <c:f>Active!$M$21:$M$995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31C-4FEE-A280-F7A3D2C148B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2E-3</c:v>
                  </c:pt>
                  <c:pt idx="2">
                    <c:v>3.0000000000000001E-3</c:v>
                  </c:pt>
                  <c:pt idx="3">
                    <c:v>5.0000000000000001E-4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6.8450000000000004E-3</c:v>
                  </c:pt>
                  <c:pt idx="7">
                    <c:v>9.4467999999999996E-2</c:v>
                  </c:pt>
                  <c:pt idx="8">
                    <c:v>2.22E-4</c:v>
                  </c:pt>
                  <c:pt idx="9">
                    <c:v>2.0600000000000002E-3</c:v>
                  </c:pt>
                  <c:pt idx="10">
                    <c:v>6.0000000000000001E-3</c:v>
                  </c:pt>
                  <c:pt idx="11">
                    <c:v>3.0300000000000001E-3</c:v>
                  </c:pt>
                  <c:pt idx="12">
                    <c:v>3.0200000000000002E-4</c:v>
                  </c:pt>
                  <c:pt idx="13">
                    <c:v>1.7030000000000001E-3</c:v>
                  </c:pt>
                  <c:pt idx="14">
                    <c:v>4.0000000000000002E-4</c:v>
                  </c:pt>
                  <c:pt idx="15">
                    <c:v>1.5169999999999999E-3</c:v>
                  </c:pt>
                  <c:pt idx="16">
                    <c:v>8.7299999999999997E-4</c:v>
                  </c:pt>
                  <c:pt idx="17">
                    <c:v>1.8140000000000001E-3</c:v>
                  </c:pt>
                  <c:pt idx="18">
                    <c:v>7.7899999999999996E-4</c:v>
                  </c:pt>
                  <c:pt idx="19">
                    <c:v>8.4199999999999998E-4</c:v>
                  </c:pt>
                  <c:pt idx="20">
                    <c:v>7.9500000000000003E-4</c:v>
                  </c:pt>
                  <c:pt idx="21">
                    <c:v>1.619E-3</c:v>
                  </c:pt>
                  <c:pt idx="22">
                    <c:v>6.4800000000000003E-4</c:v>
                  </c:pt>
                  <c:pt idx="23">
                    <c:v>1.0790000000000001E-3</c:v>
                  </c:pt>
                  <c:pt idx="24">
                    <c:v>5.2499999999999997E-4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2E-3</c:v>
                  </c:pt>
                  <c:pt idx="2">
                    <c:v>3.0000000000000001E-3</c:v>
                  </c:pt>
                  <c:pt idx="3">
                    <c:v>5.0000000000000001E-4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6.8450000000000004E-3</c:v>
                  </c:pt>
                  <c:pt idx="7">
                    <c:v>9.4467999999999996E-2</c:v>
                  </c:pt>
                  <c:pt idx="8">
                    <c:v>2.22E-4</c:v>
                  </c:pt>
                  <c:pt idx="9">
                    <c:v>2.0600000000000002E-3</c:v>
                  </c:pt>
                  <c:pt idx="10">
                    <c:v>6.0000000000000001E-3</c:v>
                  </c:pt>
                  <c:pt idx="11">
                    <c:v>3.0300000000000001E-3</c:v>
                  </c:pt>
                  <c:pt idx="12">
                    <c:v>3.0200000000000002E-4</c:v>
                  </c:pt>
                  <c:pt idx="13">
                    <c:v>1.7030000000000001E-3</c:v>
                  </c:pt>
                  <c:pt idx="14">
                    <c:v>4.0000000000000002E-4</c:v>
                  </c:pt>
                  <c:pt idx="15">
                    <c:v>1.5169999999999999E-3</c:v>
                  </c:pt>
                  <c:pt idx="16">
                    <c:v>8.7299999999999997E-4</c:v>
                  </c:pt>
                  <c:pt idx="17">
                    <c:v>1.8140000000000001E-3</c:v>
                  </c:pt>
                  <c:pt idx="18">
                    <c:v>7.7899999999999996E-4</c:v>
                  </c:pt>
                  <c:pt idx="19">
                    <c:v>8.4199999999999998E-4</c:v>
                  </c:pt>
                  <c:pt idx="20">
                    <c:v>7.9500000000000003E-4</c:v>
                  </c:pt>
                  <c:pt idx="21">
                    <c:v>1.619E-3</c:v>
                  </c:pt>
                  <c:pt idx="22">
                    <c:v>6.4800000000000003E-4</c:v>
                  </c:pt>
                  <c:pt idx="23">
                    <c:v>1.0790000000000001E-3</c:v>
                  </c:pt>
                  <c:pt idx="24">
                    <c:v>5.2499999999999997E-4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1378.5</c:v>
                </c:pt>
                <c:pt idx="2">
                  <c:v>2362.5</c:v>
                </c:pt>
                <c:pt idx="3">
                  <c:v>6545</c:v>
                </c:pt>
                <c:pt idx="4">
                  <c:v>6545</c:v>
                </c:pt>
                <c:pt idx="5">
                  <c:v>7439.5</c:v>
                </c:pt>
                <c:pt idx="6">
                  <c:v>7484</c:v>
                </c:pt>
                <c:pt idx="7">
                  <c:v>7491</c:v>
                </c:pt>
                <c:pt idx="8">
                  <c:v>7494.5</c:v>
                </c:pt>
                <c:pt idx="9">
                  <c:v>7848.5</c:v>
                </c:pt>
                <c:pt idx="10">
                  <c:v>7851</c:v>
                </c:pt>
                <c:pt idx="11">
                  <c:v>8303.5</c:v>
                </c:pt>
                <c:pt idx="12">
                  <c:v>8718.5</c:v>
                </c:pt>
                <c:pt idx="13">
                  <c:v>8683.5</c:v>
                </c:pt>
                <c:pt idx="14">
                  <c:v>8684</c:v>
                </c:pt>
                <c:pt idx="15">
                  <c:v>8699.5</c:v>
                </c:pt>
                <c:pt idx="16">
                  <c:v>8700</c:v>
                </c:pt>
                <c:pt idx="17">
                  <c:v>8712.5</c:v>
                </c:pt>
                <c:pt idx="18">
                  <c:v>8713</c:v>
                </c:pt>
                <c:pt idx="19">
                  <c:v>8717.5</c:v>
                </c:pt>
                <c:pt idx="20">
                  <c:v>8718</c:v>
                </c:pt>
                <c:pt idx="21">
                  <c:v>8729.5</c:v>
                </c:pt>
                <c:pt idx="22">
                  <c:v>8730</c:v>
                </c:pt>
                <c:pt idx="23">
                  <c:v>8747.5</c:v>
                </c:pt>
                <c:pt idx="24">
                  <c:v>8748</c:v>
                </c:pt>
              </c:numCache>
            </c:numRef>
          </c:xVal>
          <c:yVal>
            <c:numRef>
              <c:f>Active!$N$21:$N$995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31C-4FEE-A280-F7A3D2C148B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1378.5</c:v>
                </c:pt>
                <c:pt idx="2">
                  <c:v>2362.5</c:v>
                </c:pt>
                <c:pt idx="3">
                  <c:v>6545</c:v>
                </c:pt>
                <c:pt idx="4">
                  <c:v>6545</c:v>
                </c:pt>
                <c:pt idx="5">
                  <c:v>7439.5</c:v>
                </c:pt>
                <c:pt idx="6">
                  <c:v>7484</c:v>
                </c:pt>
                <c:pt idx="7">
                  <c:v>7491</c:v>
                </c:pt>
                <c:pt idx="8">
                  <c:v>7494.5</c:v>
                </c:pt>
                <c:pt idx="9">
                  <c:v>7848.5</c:v>
                </c:pt>
                <c:pt idx="10">
                  <c:v>7851</c:v>
                </c:pt>
                <c:pt idx="11">
                  <c:v>8303.5</c:v>
                </c:pt>
                <c:pt idx="12">
                  <c:v>8718.5</c:v>
                </c:pt>
                <c:pt idx="13">
                  <c:v>8683.5</c:v>
                </c:pt>
                <c:pt idx="14">
                  <c:v>8684</c:v>
                </c:pt>
                <c:pt idx="15">
                  <c:v>8699.5</c:v>
                </c:pt>
                <c:pt idx="16">
                  <c:v>8700</c:v>
                </c:pt>
                <c:pt idx="17">
                  <c:v>8712.5</c:v>
                </c:pt>
                <c:pt idx="18">
                  <c:v>8713</c:v>
                </c:pt>
                <c:pt idx="19">
                  <c:v>8717.5</c:v>
                </c:pt>
                <c:pt idx="20">
                  <c:v>8718</c:v>
                </c:pt>
                <c:pt idx="21">
                  <c:v>8729.5</c:v>
                </c:pt>
                <c:pt idx="22">
                  <c:v>8730</c:v>
                </c:pt>
                <c:pt idx="23">
                  <c:v>8747.5</c:v>
                </c:pt>
                <c:pt idx="24">
                  <c:v>8748</c:v>
                </c:pt>
              </c:numCache>
            </c:numRef>
          </c:xVal>
          <c:yVal>
            <c:numRef>
              <c:f>Active!$O$21:$O$995</c:f>
              <c:numCache>
                <c:formatCode>General</c:formatCode>
                <c:ptCount val="975"/>
                <c:pt idx="0">
                  <c:v>0.34198231622162534</c:v>
                </c:pt>
                <c:pt idx="1">
                  <c:v>0.39985464583300612</c:v>
                </c:pt>
                <c:pt idx="2">
                  <c:v>0.4411650356317719</c:v>
                </c:pt>
                <c:pt idx="3">
                  <c:v>0.61675518332825363</c:v>
                </c:pt>
                <c:pt idx="4">
                  <c:v>0.61675518332825363</c:v>
                </c:pt>
                <c:pt idx="5">
                  <c:v>0.65430817486788373</c:v>
                </c:pt>
                <c:pt idx="6">
                  <c:v>0.65617637847158805</c:v>
                </c:pt>
                <c:pt idx="7">
                  <c:v>0.65647025319576624</c:v>
                </c:pt>
                <c:pt idx="8">
                  <c:v>0.65661719055785539</c:v>
                </c:pt>
                <c:pt idx="9">
                  <c:v>0.67147885518058215</c:v>
                </c:pt>
                <c:pt idx="10">
                  <c:v>0.67158381043921711</c:v>
                </c:pt>
                <c:pt idx="11">
                  <c:v>0.69058071225216588</c:v>
                </c:pt>
                <c:pt idx="12">
                  <c:v>0.70800328518558842</c:v>
                </c:pt>
                <c:pt idx="13">
                  <c:v>0.70653391156469736</c:v>
                </c:pt>
                <c:pt idx="14">
                  <c:v>0.7065549026164244</c:v>
                </c:pt>
                <c:pt idx="15">
                  <c:v>0.70720562521996189</c:v>
                </c:pt>
                <c:pt idx="16">
                  <c:v>0.70722661627168892</c:v>
                </c:pt>
                <c:pt idx="17">
                  <c:v>0.7077513925648643</c:v>
                </c:pt>
                <c:pt idx="18">
                  <c:v>0.70777238361659123</c:v>
                </c:pt>
                <c:pt idx="19">
                  <c:v>0.70796130308213445</c:v>
                </c:pt>
                <c:pt idx="20">
                  <c:v>0.70798229413386138</c:v>
                </c:pt>
                <c:pt idx="21">
                  <c:v>0.70846508832358279</c:v>
                </c:pt>
                <c:pt idx="22">
                  <c:v>0.70848607937530983</c:v>
                </c:pt>
                <c:pt idx="23">
                  <c:v>0.70922076618575536</c:v>
                </c:pt>
                <c:pt idx="24">
                  <c:v>0.70924175723748228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31C-4FEE-A280-F7A3D2C14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5443240"/>
        <c:axId val="1"/>
      </c:scatterChart>
      <c:valAx>
        <c:axId val="7254432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57869139540114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54432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840081581078618"/>
          <c:y val="0.9204921861831491"/>
          <c:w val="0.69628483838550881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15</xdr:col>
      <xdr:colOff>228600</xdr:colOff>
      <xdr:row>18</xdr:row>
      <xdr:rowOff>38100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3B6EA9D1-B1A5-8F62-ADE9-E9C30A9D9B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4"/>
  <sheetViews>
    <sheetView tabSelected="1" workbookViewId="0">
      <pane xSplit="14" ySplit="22" topLeftCell="O28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/>
  <cols>
    <col min="1" max="1" width="14.42578125" customWidth="1"/>
    <col min="2" max="2" width="5.140625" customWidth="1"/>
    <col min="3" max="3" width="13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20" max="20" width="14.85546875" customWidth="1"/>
  </cols>
  <sheetData>
    <row r="1" spans="1:21" s="28" customFormat="1" ht="20.25">
      <c r="A1" s="27" t="s">
        <v>30</v>
      </c>
      <c r="S1" s="56"/>
      <c r="T1" s="57"/>
      <c r="U1" s="56"/>
    </row>
    <row r="2" spans="1:21" s="28" customFormat="1">
      <c r="A2" s="28" t="s">
        <v>23</v>
      </c>
      <c r="B2" s="28" t="s">
        <v>33</v>
      </c>
      <c r="C2" s="29"/>
      <c r="D2" s="29"/>
      <c r="S2" s="56"/>
      <c r="T2" s="57"/>
      <c r="U2" s="56"/>
    </row>
    <row r="3" spans="1:21" s="28" customFormat="1" ht="13.5" thickBot="1">
      <c r="S3" s="56"/>
      <c r="T3" s="57"/>
      <c r="U3" s="56"/>
    </row>
    <row r="4" spans="1:21" s="28" customFormat="1" ht="14.25" thickTop="1" thickBot="1">
      <c r="A4" s="30" t="s">
        <v>28</v>
      </c>
      <c r="C4" s="31">
        <v>51904.67</v>
      </c>
      <c r="D4" s="32">
        <v>0.85552099999999998</v>
      </c>
      <c r="S4" s="56"/>
      <c r="T4" s="57"/>
      <c r="U4" s="56"/>
    </row>
    <row r="5" spans="1:21" s="28" customFormat="1">
      <c r="S5" s="56"/>
      <c r="T5" s="57"/>
      <c r="U5" s="56"/>
    </row>
    <row r="6" spans="1:21" s="28" customFormat="1">
      <c r="A6" s="30" t="s">
        <v>1</v>
      </c>
      <c r="S6" s="56"/>
      <c r="T6" s="56"/>
      <c r="U6" s="56"/>
    </row>
    <row r="7" spans="1:21" s="28" customFormat="1">
      <c r="A7" s="28" t="s">
        <v>2</v>
      </c>
      <c r="C7" s="33">
        <v>51904.67</v>
      </c>
      <c r="S7" s="56"/>
      <c r="T7" s="56"/>
      <c r="U7" s="56"/>
    </row>
    <row r="8" spans="1:21" s="28" customFormat="1">
      <c r="A8" s="28" t="s">
        <v>3</v>
      </c>
      <c r="C8" s="33">
        <v>0.85552099999999998</v>
      </c>
      <c r="S8" s="56"/>
      <c r="T8" s="56"/>
      <c r="U8" s="56"/>
    </row>
    <row r="9" spans="1:21" s="28" customFormat="1">
      <c r="A9" s="34" t="s">
        <v>34</v>
      </c>
      <c r="C9" s="35">
        <v>-9.5</v>
      </c>
      <c r="D9" s="28" t="s">
        <v>35</v>
      </c>
      <c r="S9" s="56"/>
      <c r="T9" s="56"/>
      <c r="U9" s="56"/>
    </row>
    <row r="10" spans="1:21" s="28" customFormat="1" ht="13.5" thickBot="1">
      <c r="C10" s="36" t="s">
        <v>19</v>
      </c>
      <c r="D10" s="36" t="s">
        <v>20</v>
      </c>
    </row>
    <row r="11" spans="1:21" s="28" customFormat="1">
      <c r="A11" s="28" t="s">
        <v>15</v>
      </c>
      <c r="C11" s="37">
        <f ca="1">INTERCEPT(INDIRECT($G$11):G988,INDIRECT($F$11):F988)</f>
        <v>0.34198231622162534</v>
      </c>
      <c r="D11" s="29"/>
      <c r="F11" s="38" t="str">
        <f>"F"&amp;E19</f>
        <v>F22</v>
      </c>
      <c r="G11" s="37" t="str">
        <f>"G"&amp;E19</f>
        <v>G22</v>
      </c>
    </row>
    <row r="12" spans="1:21" s="28" customFormat="1">
      <c r="A12" s="28" t="s">
        <v>16</v>
      </c>
      <c r="C12" s="37">
        <f ca="1">SLOPE(INDIRECT($G$11):G988,INDIRECT($F$11):F988)</f>
        <v>4.1982103454030294E-5</v>
      </c>
      <c r="D12" s="29"/>
    </row>
    <row r="13" spans="1:21" s="28" customFormat="1">
      <c r="A13" s="28" t="s">
        <v>18</v>
      </c>
      <c r="C13" s="29" t="s">
        <v>13</v>
      </c>
      <c r="D13" s="29"/>
    </row>
    <row r="14" spans="1:21" s="28" customFormat="1"/>
    <row r="15" spans="1:21" s="28" customFormat="1">
      <c r="A15" s="39" t="s">
        <v>17</v>
      </c>
      <c r="C15" s="40">
        <f ca="1">(C7+C11)+(C8+C12)*INT(MAX(F21:F3529))</f>
        <v>59389.476949757234</v>
      </c>
      <c r="D15" s="41" t="s">
        <v>36</v>
      </c>
      <c r="E15" s="42">
        <f ca="1">TODAY()+15018.5-B9/24</f>
        <v>60325.5</v>
      </c>
    </row>
    <row r="16" spans="1:21" s="28" customFormat="1">
      <c r="A16" s="30" t="s">
        <v>4</v>
      </c>
      <c r="C16" s="43">
        <f ca="1">+C8+C12</f>
        <v>0.85556298210345405</v>
      </c>
      <c r="D16" s="41" t="s">
        <v>37</v>
      </c>
      <c r="E16" s="42">
        <f ca="1">ROUND(2*(E15-C15)/C16,0)/2+1</f>
        <v>1095</v>
      </c>
    </row>
    <row r="17" spans="1:19" s="28" customFormat="1" ht="13.5" thickBot="1">
      <c r="A17" s="41" t="s">
        <v>27</v>
      </c>
      <c r="C17" s="28">
        <f>COUNT(C21:C2187)</f>
        <v>25</v>
      </c>
      <c r="D17" s="41" t="s">
        <v>38</v>
      </c>
      <c r="E17" s="44">
        <f ca="1">+C15+C16*E16-15018.5-C9/24</f>
        <v>45308.214248493852</v>
      </c>
    </row>
    <row r="18" spans="1:19" s="28" customFormat="1" ht="14.25" thickTop="1" thickBot="1">
      <c r="A18" s="30" t="s">
        <v>5</v>
      </c>
      <c r="C18" s="45">
        <f ca="1">+C15</f>
        <v>59389.476949757234</v>
      </c>
      <c r="D18" s="46">
        <f ca="1">+C16</f>
        <v>0.85556298210345405</v>
      </c>
      <c r="E18" s="47" t="s">
        <v>39</v>
      </c>
    </row>
    <row r="19" spans="1:19" s="28" customFormat="1" ht="13.5" thickTop="1">
      <c r="A19" s="48" t="s">
        <v>40</v>
      </c>
      <c r="E19" s="49">
        <v>22</v>
      </c>
    </row>
    <row r="20" spans="1:19" s="28" customFormat="1" ht="13.5" thickBot="1">
      <c r="A20" s="36" t="s">
        <v>6</v>
      </c>
      <c r="B20" s="36" t="s">
        <v>7</v>
      </c>
      <c r="C20" s="36" t="s">
        <v>8</v>
      </c>
      <c r="D20" s="36" t="s">
        <v>12</v>
      </c>
      <c r="E20" s="36" t="s">
        <v>9</v>
      </c>
      <c r="F20" s="36" t="s">
        <v>10</v>
      </c>
      <c r="G20" s="36" t="s">
        <v>11</v>
      </c>
      <c r="H20" s="50" t="s">
        <v>29</v>
      </c>
      <c r="I20" s="50" t="s">
        <v>26</v>
      </c>
      <c r="J20" s="50" t="s">
        <v>51</v>
      </c>
      <c r="K20" s="50" t="s">
        <v>50</v>
      </c>
      <c r="L20" s="50" t="s">
        <v>49</v>
      </c>
      <c r="M20" s="50" t="s">
        <v>24</v>
      </c>
      <c r="N20" s="50" t="s">
        <v>25</v>
      </c>
      <c r="O20" s="50" t="s">
        <v>22</v>
      </c>
      <c r="P20" s="51" t="s">
        <v>21</v>
      </c>
      <c r="Q20" s="36" t="s">
        <v>14</v>
      </c>
      <c r="S20" s="39" t="s">
        <v>46</v>
      </c>
    </row>
    <row r="21" spans="1:19" s="28" customFormat="1" ht="12" customHeight="1">
      <c r="A21" s="28" t="s">
        <v>29</v>
      </c>
      <c r="B21" s="29"/>
      <c r="C21" s="52">
        <f>+C4</f>
        <v>51904.67</v>
      </c>
      <c r="D21" s="52" t="s">
        <v>13</v>
      </c>
      <c r="E21" s="28">
        <f t="shared" ref="E21:E33" si="0">+(C21-C$7)/C$8</f>
        <v>0</v>
      </c>
      <c r="F21" s="28">
        <f>ROUND(2*E21,0)/2</f>
        <v>0</v>
      </c>
      <c r="G21" s="28">
        <f>+C21-(C$7+F21*C$8)</f>
        <v>0</v>
      </c>
      <c r="H21" s="28">
        <f>+G21</f>
        <v>0</v>
      </c>
      <c r="O21" s="28">
        <f t="shared" ref="O21:O33" ca="1" si="1">+C$11+C$12*$F21</f>
        <v>0.34198231622162534</v>
      </c>
      <c r="Q21" s="53">
        <f t="shared" ref="Q21:Q33" si="2">+C21-15018.5</f>
        <v>36886.17</v>
      </c>
    </row>
    <row r="22" spans="1:19" ht="12" customHeight="1">
      <c r="A22" s="3" t="s">
        <v>31</v>
      </c>
      <c r="B22" s="4" t="s">
        <v>32</v>
      </c>
      <c r="C22" s="3">
        <v>53084.360099999998</v>
      </c>
      <c r="D22" s="3">
        <v>2E-3</v>
      </c>
      <c r="E22">
        <f t="shared" si="0"/>
        <v>1378.9142522509674</v>
      </c>
      <c r="F22" s="10">
        <f>ROUND(2*E22,0)/2-0.5</f>
        <v>1378.5</v>
      </c>
      <c r="G22">
        <f>+C22-(C$7+F22*C$8)</f>
        <v>0.35440150000067661</v>
      </c>
      <c r="I22">
        <f>+G22</f>
        <v>0.35440150000067661</v>
      </c>
      <c r="O22">
        <f t="shared" ca="1" si="1"/>
        <v>0.39985464583300612</v>
      </c>
      <c r="Q22" s="1">
        <f t="shared" si="2"/>
        <v>38065.860099999998</v>
      </c>
    </row>
    <row r="23" spans="1:19" ht="12" customHeight="1">
      <c r="A23" s="5" t="s">
        <v>41</v>
      </c>
      <c r="B23" s="6" t="s">
        <v>32</v>
      </c>
      <c r="C23" s="7">
        <v>53926.324000000001</v>
      </c>
      <c r="D23" s="7">
        <v>3.0000000000000001E-3</v>
      </c>
      <c r="E23">
        <f t="shared" si="0"/>
        <v>2363.0676511739657</v>
      </c>
      <c r="F23" s="10">
        <f>ROUND(2*E23,0)/2-0.5</f>
        <v>2362.5</v>
      </c>
      <c r="G23">
        <f>+C23-(C$7+F23*C$8)</f>
        <v>0.48563750000175787</v>
      </c>
      <c r="I23">
        <f>+G23</f>
        <v>0.48563750000175787</v>
      </c>
      <c r="O23">
        <f t="shared" ca="1" si="1"/>
        <v>0.4411650356317719</v>
      </c>
      <c r="Q23" s="1">
        <f t="shared" si="2"/>
        <v>38907.824000000001</v>
      </c>
    </row>
    <row r="24" spans="1:19" ht="12" customHeight="1">
      <c r="A24" s="8" t="s">
        <v>0</v>
      </c>
      <c r="B24" s="9" t="s">
        <v>32</v>
      </c>
      <c r="C24" s="8">
        <v>57505.11131</v>
      </c>
      <c r="D24" s="8">
        <v>5.0000000000000001E-4</v>
      </c>
      <c r="E24">
        <f t="shared" si="0"/>
        <v>6546.2347622092293</v>
      </c>
      <c r="F24" s="11">
        <f t="shared" ref="F24:F33" si="3">ROUND(2*E24,0)/2-1</f>
        <v>6545</v>
      </c>
      <c r="O24">
        <f t="shared" ca="1" si="1"/>
        <v>0.61675518332825363</v>
      </c>
      <c r="Q24" s="1">
        <f t="shared" si="2"/>
        <v>42486.61131</v>
      </c>
      <c r="S24">
        <v>1.056365000004007</v>
      </c>
    </row>
    <row r="25" spans="1:19" ht="12" customHeight="1">
      <c r="A25" s="12" t="s">
        <v>45</v>
      </c>
      <c r="B25" s="13" t="s">
        <v>32</v>
      </c>
      <c r="C25" s="19">
        <v>57505.112000000001</v>
      </c>
      <c r="D25" s="19">
        <v>2E-3</v>
      </c>
      <c r="E25">
        <f t="shared" si="0"/>
        <v>6546.235568735312</v>
      </c>
      <c r="F25" s="11">
        <f t="shared" si="3"/>
        <v>6545</v>
      </c>
      <c r="O25">
        <f t="shared" ca="1" si="1"/>
        <v>0.61675518332825363</v>
      </c>
      <c r="Q25" s="1">
        <f t="shared" si="2"/>
        <v>42486.612000000001</v>
      </c>
      <c r="S25">
        <f>+C25-(C$7+F25*C$8)</f>
        <v>1.057055000004766</v>
      </c>
    </row>
    <row r="26" spans="1:19" ht="12" customHeight="1">
      <c r="A26" s="12" t="s">
        <v>45</v>
      </c>
      <c r="B26" s="13" t="s">
        <v>32</v>
      </c>
      <c r="C26" s="20">
        <v>58269.981059999998</v>
      </c>
      <c r="D26" s="20">
        <v>4.0000000000000002E-4</v>
      </c>
      <c r="E26">
        <f t="shared" si="0"/>
        <v>7440.2744760210444</v>
      </c>
      <c r="F26" s="11">
        <f t="shared" si="3"/>
        <v>7439.5</v>
      </c>
      <c r="G26">
        <f t="shared" ref="G26:G33" si="4">+C26-(C$7+F26*C$8)</f>
        <v>0.66258050000033109</v>
      </c>
      <c r="K26">
        <f t="shared" ref="K26:K33" si="5">+G26</f>
        <v>0.66258050000033109</v>
      </c>
      <c r="O26">
        <f t="shared" ca="1" si="1"/>
        <v>0.65430817486788373</v>
      </c>
      <c r="Q26" s="1">
        <f t="shared" si="2"/>
        <v>43251.481059999998</v>
      </c>
    </row>
    <row r="27" spans="1:19" ht="12" customHeight="1">
      <c r="A27" s="12" t="s">
        <v>47</v>
      </c>
      <c r="B27" s="13" t="s">
        <v>42</v>
      </c>
      <c r="C27" s="21">
        <v>58308.054513000003</v>
      </c>
      <c r="D27" s="21">
        <v>6.8450000000000004E-3</v>
      </c>
      <c r="E27">
        <f t="shared" si="0"/>
        <v>7484.7777120608434</v>
      </c>
      <c r="F27" s="11">
        <f t="shared" si="3"/>
        <v>7484</v>
      </c>
      <c r="G27">
        <f t="shared" si="4"/>
        <v>0.66534900000260677</v>
      </c>
      <c r="K27">
        <f t="shared" si="5"/>
        <v>0.66534900000260677</v>
      </c>
      <c r="O27">
        <f t="shared" ca="1" si="1"/>
        <v>0.65617637847158805</v>
      </c>
      <c r="Q27" s="1">
        <f t="shared" si="2"/>
        <v>43289.554513000003</v>
      </c>
    </row>
    <row r="28" spans="1:19" ht="12" customHeight="1">
      <c r="A28" s="12" t="s">
        <v>47</v>
      </c>
      <c r="B28" s="13" t="s">
        <v>42</v>
      </c>
      <c r="C28" s="21">
        <v>58314.042189</v>
      </c>
      <c r="D28" s="21">
        <v>9.4467999999999996E-2</v>
      </c>
      <c r="E28">
        <f t="shared" si="0"/>
        <v>7491.7765770799333</v>
      </c>
      <c r="F28" s="11">
        <f t="shared" si="3"/>
        <v>7491</v>
      </c>
      <c r="G28">
        <f t="shared" si="4"/>
        <v>0.66437800000130665</v>
      </c>
      <c r="K28">
        <f t="shared" si="5"/>
        <v>0.66437800000130665</v>
      </c>
      <c r="O28">
        <f t="shared" ca="1" si="1"/>
        <v>0.65647025319576624</v>
      </c>
      <c r="Q28" s="1">
        <f t="shared" si="2"/>
        <v>43295.542189</v>
      </c>
    </row>
    <row r="29" spans="1:19" ht="12" customHeight="1">
      <c r="A29" s="12" t="s">
        <v>47</v>
      </c>
      <c r="B29" s="13" t="s">
        <v>32</v>
      </c>
      <c r="C29" s="20">
        <v>58317.037247</v>
      </c>
      <c r="D29" s="20">
        <v>2.22E-4</v>
      </c>
      <c r="E29">
        <f t="shared" si="0"/>
        <v>7495.2774356211039</v>
      </c>
      <c r="F29" s="11">
        <f t="shared" si="3"/>
        <v>7494.5</v>
      </c>
      <c r="G29">
        <f t="shared" si="4"/>
        <v>0.66511250000621658</v>
      </c>
      <c r="K29">
        <f t="shared" si="5"/>
        <v>0.66511250000621658</v>
      </c>
      <c r="O29">
        <f t="shared" ca="1" si="1"/>
        <v>0.65661719055785539</v>
      </c>
      <c r="Q29" s="1">
        <f t="shared" si="2"/>
        <v>43298.537247</v>
      </c>
    </row>
    <row r="30" spans="1:19" ht="12" customHeight="1">
      <c r="A30" s="14" t="s">
        <v>43</v>
      </c>
      <c r="B30" s="15" t="s">
        <v>32</v>
      </c>
      <c r="C30" s="22">
        <v>58619.903309999965</v>
      </c>
      <c r="D30" s="23">
        <v>2.0600000000000002E-3</v>
      </c>
      <c r="E30">
        <f t="shared" si="0"/>
        <v>7849.291028507736</v>
      </c>
      <c r="F30" s="11">
        <f t="shared" si="3"/>
        <v>7848.5</v>
      </c>
      <c r="G30">
        <f t="shared" si="4"/>
        <v>0.67674149996310007</v>
      </c>
      <c r="K30">
        <f t="shared" si="5"/>
        <v>0.67674149996310007</v>
      </c>
      <c r="O30">
        <f t="shared" ca="1" si="1"/>
        <v>0.67147885518058215</v>
      </c>
      <c r="Q30" s="1">
        <f t="shared" si="2"/>
        <v>43601.403309999965</v>
      </c>
    </row>
    <row r="31" spans="1:19" ht="12" customHeight="1">
      <c r="A31" s="14" t="s">
        <v>43</v>
      </c>
      <c r="B31" s="15" t="s">
        <v>42</v>
      </c>
      <c r="C31" s="22">
        <v>58622.041360000148</v>
      </c>
      <c r="D31" s="23">
        <v>6.0000000000000001E-3</v>
      </c>
      <c r="E31">
        <f t="shared" si="0"/>
        <v>7851.7901489269698</v>
      </c>
      <c r="F31" s="11">
        <f t="shared" si="3"/>
        <v>7851</v>
      </c>
      <c r="G31">
        <f t="shared" si="4"/>
        <v>0.67598900014854735</v>
      </c>
      <c r="K31">
        <f t="shared" si="5"/>
        <v>0.67598900014854735</v>
      </c>
      <c r="O31">
        <f t="shared" ca="1" si="1"/>
        <v>0.67158381043921711</v>
      </c>
      <c r="Q31" s="1">
        <f t="shared" si="2"/>
        <v>43603.541360000148</v>
      </c>
    </row>
    <row r="32" spans="1:19" ht="12" customHeight="1">
      <c r="A32" s="14" t="s">
        <v>44</v>
      </c>
      <c r="B32" s="15" t="s">
        <v>32</v>
      </c>
      <c r="C32" s="22">
        <v>59009.180759999901</v>
      </c>
      <c r="D32" s="23">
        <v>3.0300000000000001E-3</v>
      </c>
      <c r="E32">
        <f t="shared" si="0"/>
        <v>8304.3090233903113</v>
      </c>
      <c r="F32" s="11">
        <f t="shared" si="3"/>
        <v>8303.5</v>
      </c>
      <c r="G32">
        <f t="shared" si="4"/>
        <v>0.69213649989978876</v>
      </c>
      <c r="K32">
        <f t="shared" si="5"/>
        <v>0.69213649989978876</v>
      </c>
      <c r="O32">
        <f t="shared" ca="1" si="1"/>
        <v>0.69058071225216588</v>
      </c>
      <c r="Q32" s="1">
        <f t="shared" si="2"/>
        <v>43990.680759999901</v>
      </c>
    </row>
    <row r="33" spans="1:20" ht="12" customHeight="1">
      <c r="A33" s="12" t="s">
        <v>45</v>
      </c>
      <c r="B33" s="16" t="s">
        <v>32</v>
      </c>
      <c r="C33" s="24">
        <v>59364.234260999998</v>
      </c>
      <c r="D33" s="25">
        <v>3.0200000000000002E-4</v>
      </c>
      <c r="E33">
        <f t="shared" si="0"/>
        <v>8719.3233842301943</v>
      </c>
      <c r="F33" s="11">
        <f t="shared" si="3"/>
        <v>8718.5</v>
      </c>
      <c r="G33">
        <f t="shared" si="4"/>
        <v>0.70442249999905471</v>
      </c>
      <c r="K33">
        <f t="shared" si="5"/>
        <v>0.70442249999905471</v>
      </c>
      <c r="O33">
        <f t="shared" ca="1" si="1"/>
        <v>0.70800328518558842</v>
      </c>
      <c r="Q33" s="1">
        <f t="shared" si="2"/>
        <v>44345.734260999998</v>
      </c>
      <c r="T33" s="55" t="s">
        <v>52</v>
      </c>
    </row>
    <row r="34" spans="1:20" ht="12" customHeight="1">
      <c r="A34" s="17" t="s">
        <v>48</v>
      </c>
      <c r="B34" s="54" t="s">
        <v>32</v>
      </c>
      <c r="C34" s="26">
        <v>59334.290238056332</v>
      </c>
      <c r="D34" s="26">
        <v>1.7030000000000001E-3</v>
      </c>
      <c r="E34">
        <f t="shared" ref="E34:E45" si="6">+(C34-C$7)/C$8</f>
        <v>8684.322463219878</v>
      </c>
      <c r="F34" s="11">
        <f t="shared" ref="F34:F45" si="7">ROUND(2*E34,0)/2-1</f>
        <v>8683.5</v>
      </c>
      <c r="G34">
        <f t="shared" ref="G34:G45" si="8">+C34-(C$7+F34*C$8)</f>
        <v>0.70363455633196281</v>
      </c>
      <c r="L34">
        <f t="shared" ref="L34:L45" si="9">+G34</f>
        <v>0.70363455633196281</v>
      </c>
      <c r="O34">
        <f t="shared" ref="O34:O45" ca="1" si="10">+C$11+C$12*$F34</f>
        <v>0.70653391156469736</v>
      </c>
      <c r="Q34" s="1">
        <f t="shared" ref="Q34:Q45" si="11">+C34-15018.5</f>
        <v>44315.790238056332</v>
      </c>
      <c r="T34" s="55" t="s">
        <v>52</v>
      </c>
    </row>
    <row r="35" spans="1:20" ht="12" customHeight="1">
      <c r="A35" s="17" t="s">
        <v>48</v>
      </c>
      <c r="B35" s="54" t="s">
        <v>42</v>
      </c>
      <c r="C35" s="26">
        <v>59334.719338038005</v>
      </c>
      <c r="D35" s="26">
        <v>4.0000000000000002E-4</v>
      </c>
      <c r="E35">
        <f t="shared" si="6"/>
        <v>8684.8240289110454</v>
      </c>
      <c r="F35" s="11">
        <f t="shared" si="7"/>
        <v>8684</v>
      </c>
      <c r="G35">
        <f t="shared" si="8"/>
        <v>0.70497403800982283</v>
      </c>
      <c r="L35">
        <f t="shared" si="9"/>
        <v>0.70497403800982283</v>
      </c>
      <c r="O35">
        <f t="shared" ca="1" si="10"/>
        <v>0.7065549026164244</v>
      </c>
      <c r="Q35" s="1">
        <f t="shared" si="11"/>
        <v>44316.219338038005</v>
      </c>
      <c r="T35" s="55" t="s">
        <v>52</v>
      </c>
    </row>
    <row r="36" spans="1:20" ht="12" customHeight="1">
      <c r="A36" s="17" t="s">
        <v>48</v>
      </c>
      <c r="B36" s="54" t="s">
        <v>32</v>
      </c>
      <c r="C36" s="26">
        <v>59347.979017370846</v>
      </c>
      <c r="D36" s="26">
        <v>1.5169999999999999E-3</v>
      </c>
      <c r="E36">
        <f t="shared" si="6"/>
        <v>8700.3229814006299</v>
      </c>
      <c r="F36" s="11">
        <f t="shared" si="7"/>
        <v>8699.5</v>
      </c>
      <c r="G36">
        <f t="shared" si="8"/>
        <v>0.70407787084695883</v>
      </c>
      <c r="L36">
        <f t="shared" si="9"/>
        <v>0.70407787084695883</v>
      </c>
      <c r="O36">
        <f t="shared" ca="1" si="10"/>
        <v>0.70720562521996189</v>
      </c>
      <c r="Q36" s="1">
        <f t="shared" si="11"/>
        <v>44329.479017370846</v>
      </c>
      <c r="T36" s="55" t="s">
        <v>52</v>
      </c>
    </row>
    <row r="37" spans="1:20" ht="12" customHeight="1">
      <c r="A37" s="17" t="s">
        <v>48</v>
      </c>
      <c r="B37" s="54" t="s">
        <v>42</v>
      </c>
      <c r="C37" s="26">
        <v>59348.404857352376</v>
      </c>
      <c r="D37" s="26">
        <v>8.7299999999999997E-4</v>
      </c>
      <c r="E37">
        <f t="shared" si="6"/>
        <v>8700.8207365481121</v>
      </c>
      <c r="F37" s="11">
        <f t="shared" si="7"/>
        <v>8700</v>
      </c>
      <c r="G37">
        <f t="shared" si="8"/>
        <v>0.70215735238161869</v>
      </c>
      <c r="L37">
        <f t="shared" si="9"/>
        <v>0.70215735238161869</v>
      </c>
      <c r="O37">
        <f t="shared" ca="1" si="10"/>
        <v>0.70722661627168892</v>
      </c>
      <c r="Q37" s="1">
        <f t="shared" si="11"/>
        <v>44329.904857352376</v>
      </c>
      <c r="T37" s="55" t="s">
        <v>52</v>
      </c>
    </row>
    <row r="38" spans="1:20" ht="12" customHeight="1">
      <c r="A38" s="17" t="s">
        <v>48</v>
      </c>
      <c r="B38" s="54" t="s">
        <v>32</v>
      </c>
      <c r="C38" s="26">
        <v>59359.10128719639</v>
      </c>
      <c r="D38" s="26">
        <v>1.8140000000000001E-3</v>
      </c>
      <c r="E38">
        <f t="shared" si="6"/>
        <v>8713.3235621292661</v>
      </c>
      <c r="F38" s="11">
        <f t="shared" si="7"/>
        <v>8712.5</v>
      </c>
      <c r="G38">
        <f t="shared" si="8"/>
        <v>0.70457469639222836</v>
      </c>
      <c r="L38">
        <f t="shared" si="9"/>
        <v>0.70457469639222836</v>
      </c>
      <c r="O38">
        <f t="shared" ca="1" si="10"/>
        <v>0.7077513925648643</v>
      </c>
      <c r="Q38" s="1">
        <f t="shared" si="11"/>
        <v>44340.60128719639</v>
      </c>
      <c r="T38" s="55" t="s">
        <v>52</v>
      </c>
    </row>
    <row r="39" spans="1:20" ht="12" customHeight="1">
      <c r="A39" s="17" t="s">
        <v>48</v>
      </c>
      <c r="B39" s="54" t="s">
        <v>42</v>
      </c>
      <c r="C39" s="26">
        <v>59359.528147188481</v>
      </c>
      <c r="D39" s="26">
        <v>7.7899999999999996E-4</v>
      </c>
      <c r="E39">
        <f t="shared" si="6"/>
        <v>8713.8225095450416</v>
      </c>
      <c r="F39" s="11">
        <f t="shared" si="7"/>
        <v>8713</v>
      </c>
      <c r="G39">
        <f t="shared" si="8"/>
        <v>0.70367418848036323</v>
      </c>
      <c r="L39">
        <f t="shared" si="9"/>
        <v>0.70367418848036323</v>
      </c>
      <c r="O39">
        <f t="shared" ca="1" si="10"/>
        <v>0.70777238361659123</v>
      </c>
      <c r="Q39" s="1">
        <f t="shared" si="11"/>
        <v>44341.028147188481</v>
      </c>
      <c r="T39" s="55" t="s">
        <v>52</v>
      </c>
    </row>
    <row r="40" spans="1:20" ht="12" customHeight="1">
      <c r="A40" s="17" t="s">
        <v>48</v>
      </c>
      <c r="B40" s="54" t="s">
        <v>32</v>
      </c>
      <c r="C40" s="26">
        <v>59363.378757068422</v>
      </c>
      <c r="D40" s="26">
        <v>8.4199999999999998E-4</v>
      </c>
      <c r="E40">
        <f t="shared" si="6"/>
        <v>8718.3234041811047</v>
      </c>
      <c r="F40" s="11">
        <f t="shared" si="7"/>
        <v>8717.5</v>
      </c>
      <c r="G40">
        <f t="shared" si="8"/>
        <v>0.70443956842063926</v>
      </c>
      <c r="L40">
        <f t="shared" si="9"/>
        <v>0.70443956842063926</v>
      </c>
      <c r="O40">
        <f t="shared" ca="1" si="10"/>
        <v>0.70796130308213445</v>
      </c>
      <c r="Q40" s="1">
        <f t="shared" si="11"/>
        <v>44344.878757068422</v>
      </c>
      <c r="T40" s="55" t="s">
        <v>52</v>
      </c>
    </row>
    <row r="41" spans="1:20" ht="12" customHeight="1">
      <c r="A41" s="17" t="s">
        <v>48</v>
      </c>
      <c r="B41" s="54" t="s">
        <v>42</v>
      </c>
      <c r="C41" s="26">
        <v>59363.806397053413</v>
      </c>
      <c r="D41" s="26">
        <v>7.9500000000000003E-4</v>
      </c>
      <c r="E41">
        <f t="shared" si="6"/>
        <v>8718.8232633137177</v>
      </c>
      <c r="F41" s="11">
        <f t="shared" si="7"/>
        <v>8718</v>
      </c>
      <c r="G41">
        <f t="shared" si="8"/>
        <v>0.70431905341683887</v>
      </c>
      <c r="L41">
        <f t="shared" si="9"/>
        <v>0.70431905341683887</v>
      </c>
      <c r="O41">
        <f t="shared" ca="1" si="10"/>
        <v>0.70798229413386138</v>
      </c>
      <c r="Q41" s="1">
        <f t="shared" si="11"/>
        <v>44345.306397053413</v>
      </c>
      <c r="T41" s="55" t="s">
        <v>52</v>
      </c>
    </row>
    <row r="42" spans="1:20" ht="12" customHeight="1">
      <c r="A42" s="17" t="s">
        <v>48</v>
      </c>
      <c r="B42" s="54" t="s">
        <v>32</v>
      </c>
      <c r="C42" s="26">
        <v>59373.645456548315</v>
      </c>
      <c r="D42" s="26">
        <v>1.619E-3</v>
      </c>
      <c r="E42">
        <f t="shared" si="6"/>
        <v>8730.3239272306782</v>
      </c>
      <c r="F42" s="11">
        <f t="shared" si="7"/>
        <v>8729.5</v>
      </c>
      <c r="G42">
        <f t="shared" si="8"/>
        <v>0.70488704831950599</v>
      </c>
      <c r="L42">
        <f t="shared" si="9"/>
        <v>0.70488704831950599</v>
      </c>
      <c r="O42">
        <f t="shared" ca="1" si="10"/>
        <v>0.70846508832358279</v>
      </c>
      <c r="Q42" s="1">
        <f t="shared" si="11"/>
        <v>44355.145456548315</v>
      </c>
      <c r="T42" s="55" t="s">
        <v>52</v>
      </c>
    </row>
    <row r="43" spans="1:20" ht="12" customHeight="1">
      <c r="A43" s="17" t="s">
        <v>48</v>
      </c>
      <c r="B43" s="54" t="s">
        <v>42</v>
      </c>
      <c r="C43" s="26">
        <v>59374.073156529572</v>
      </c>
      <c r="D43" s="26">
        <v>6.4800000000000003E-4</v>
      </c>
      <c r="E43">
        <f t="shared" si="6"/>
        <v>8730.8238564916282</v>
      </c>
      <c r="F43" s="11">
        <f t="shared" si="7"/>
        <v>8730</v>
      </c>
      <c r="G43">
        <f t="shared" si="8"/>
        <v>0.70482652957434766</v>
      </c>
      <c r="L43">
        <f t="shared" si="9"/>
        <v>0.70482652957434766</v>
      </c>
      <c r="O43">
        <f t="shared" ca="1" si="10"/>
        <v>0.70848607937530983</v>
      </c>
      <c r="Q43" s="1">
        <f t="shared" si="11"/>
        <v>44355.573156529572</v>
      </c>
      <c r="T43" s="55" t="s">
        <v>52</v>
      </c>
    </row>
    <row r="44" spans="1:20" ht="12" customHeight="1">
      <c r="A44" s="17" t="s">
        <v>48</v>
      </c>
      <c r="B44" s="54" t="s">
        <v>32</v>
      </c>
      <c r="C44" s="26">
        <v>59389.045706287026</v>
      </c>
      <c r="D44" s="26">
        <v>1.0790000000000001E-3</v>
      </c>
      <c r="E44">
        <f t="shared" si="6"/>
        <v>8748.324946187211</v>
      </c>
      <c r="F44" s="11">
        <f t="shared" si="7"/>
        <v>8747.5</v>
      </c>
      <c r="G44">
        <f t="shared" si="8"/>
        <v>0.70575878702948103</v>
      </c>
      <c r="L44">
        <f t="shared" si="9"/>
        <v>0.70575878702948103</v>
      </c>
      <c r="O44">
        <f t="shared" ca="1" si="10"/>
        <v>0.70922076618575536</v>
      </c>
      <c r="Q44" s="1">
        <f t="shared" si="11"/>
        <v>44370.545706287026</v>
      </c>
      <c r="T44" s="55" t="s">
        <v>52</v>
      </c>
    </row>
    <row r="45" spans="1:20" ht="12" customHeight="1">
      <c r="A45" s="17" t="s">
        <v>48</v>
      </c>
      <c r="B45" s="54" t="s">
        <v>42</v>
      </c>
      <c r="C45" s="26">
        <v>59389.47427627258</v>
      </c>
      <c r="D45" s="26">
        <v>5.2499999999999997E-4</v>
      </c>
      <c r="E45">
        <f t="shared" si="6"/>
        <v>8748.8258923773719</v>
      </c>
      <c r="F45" s="11">
        <f t="shared" si="7"/>
        <v>8748</v>
      </c>
      <c r="G45">
        <f t="shared" si="8"/>
        <v>0.70656827258062549</v>
      </c>
      <c r="L45">
        <f t="shared" si="9"/>
        <v>0.70656827258062549</v>
      </c>
      <c r="O45">
        <f t="shared" ca="1" si="10"/>
        <v>0.70924175723748228</v>
      </c>
      <c r="Q45" s="1">
        <f t="shared" si="11"/>
        <v>44370.97427627258</v>
      </c>
      <c r="T45" s="55" t="s">
        <v>52</v>
      </c>
    </row>
    <row r="46" spans="1:20" ht="12" customHeight="1">
      <c r="B46" s="2"/>
      <c r="C46" s="18"/>
      <c r="D46" s="18"/>
    </row>
    <row r="47" spans="1:20">
      <c r="B47" s="2"/>
      <c r="C47" s="18"/>
      <c r="D47" s="18"/>
    </row>
    <row r="48" spans="1:20">
      <c r="B48" s="2"/>
      <c r="C48" s="18"/>
      <c r="D48" s="18"/>
    </row>
    <row r="49" spans="2:4">
      <c r="B49" s="2"/>
      <c r="C49" s="18"/>
      <c r="D49" s="18"/>
    </row>
    <row r="50" spans="2:4">
      <c r="B50" s="2"/>
      <c r="C50" s="18"/>
      <c r="D50" s="18"/>
    </row>
    <row r="51" spans="2:4">
      <c r="B51" s="2"/>
      <c r="C51" s="18"/>
      <c r="D51" s="18"/>
    </row>
    <row r="52" spans="2:4">
      <c r="B52" s="2"/>
      <c r="C52" s="18"/>
      <c r="D52" s="18"/>
    </row>
    <row r="53" spans="2:4">
      <c r="B53" s="2"/>
      <c r="C53" s="18"/>
      <c r="D53" s="18"/>
    </row>
    <row r="54" spans="2:4">
      <c r="B54" s="2"/>
      <c r="C54" s="18"/>
      <c r="D54" s="18"/>
    </row>
    <row r="55" spans="2:4">
      <c r="B55" s="2"/>
      <c r="C55" s="18"/>
      <c r="D55" s="18"/>
    </row>
    <row r="56" spans="2:4">
      <c r="B56" s="2"/>
      <c r="C56" s="18"/>
      <c r="D56" s="18"/>
    </row>
    <row r="57" spans="2:4">
      <c r="B57" s="2"/>
      <c r="C57" s="18"/>
      <c r="D57" s="18"/>
    </row>
    <row r="58" spans="2:4">
      <c r="B58" s="2"/>
      <c r="C58" s="18"/>
      <c r="D58" s="18"/>
    </row>
    <row r="59" spans="2:4">
      <c r="B59" s="2"/>
      <c r="C59" s="18"/>
      <c r="D59" s="18"/>
    </row>
    <row r="60" spans="2:4">
      <c r="B60" s="2"/>
      <c r="C60" s="18"/>
      <c r="D60" s="18"/>
    </row>
    <row r="61" spans="2:4">
      <c r="B61" s="2"/>
      <c r="C61" s="18"/>
      <c r="D61" s="18"/>
    </row>
    <row r="62" spans="2:4">
      <c r="B62" s="2"/>
      <c r="C62" s="18"/>
      <c r="D62" s="18"/>
    </row>
    <row r="63" spans="2:4">
      <c r="B63" s="2"/>
      <c r="C63" s="18"/>
      <c r="D63" s="18"/>
    </row>
    <row r="64" spans="2:4">
      <c r="B64" s="2"/>
      <c r="C64" s="18"/>
      <c r="D64" s="18"/>
    </row>
    <row r="65" spans="2:4">
      <c r="B65" s="2"/>
      <c r="C65" s="18"/>
      <c r="D65" s="18"/>
    </row>
    <row r="66" spans="2:4">
      <c r="B66" s="2"/>
      <c r="C66" s="18"/>
      <c r="D66" s="18"/>
    </row>
    <row r="67" spans="2:4">
      <c r="B67" s="2"/>
      <c r="C67" s="18"/>
      <c r="D67" s="18"/>
    </row>
    <row r="68" spans="2:4">
      <c r="B68" s="2"/>
      <c r="C68" s="18"/>
      <c r="D68" s="18"/>
    </row>
    <row r="69" spans="2:4">
      <c r="B69" s="2"/>
      <c r="C69" s="18"/>
      <c r="D69" s="18"/>
    </row>
    <row r="70" spans="2:4">
      <c r="B70" s="2"/>
      <c r="C70" s="18"/>
      <c r="D70" s="18"/>
    </row>
    <row r="71" spans="2:4">
      <c r="B71" s="2"/>
      <c r="C71" s="18"/>
      <c r="D71" s="18"/>
    </row>
    <row r="72" spans="2:4">
      <c r="B72" s="2"/>
      <c r="C72" s="18"/>
      <c r="D72" s="18"/>
    </row>
    <row r="73" spans="2:4">
      <c r="B73" s="2"/>
      <c r="C73" s="18"/>
      <c r="D73" s="18"/>
    </row>
    <row r="74" spans="2:4">
      <c r="B74" s="2"/>
      <c r="C74" s="18"/>
      <c r="D74" s="18"/>
    </row>
    <row r="75" spans="2:4">
      <c r="B75" s="2"/>
      <c r="C75" s="18"/>
      <c r="D75" s="18"/>
    </row>
    <row r="76" spans="2:4">
      <c r="B76" s="2"/>
      <c r="C76" s="18"/>
      <c r="D76" s="18"/>
    </row>
    <row r="77" spans="2:4">
      <c r="B77" s="2"/>
      <c r="C77" s="18"/>
      <c r="D77" s="18"/>
    </row>
    <row r="78" spans="2:4">
      <c r="B78" s="2"/>
      <c r="C78" s="18"/>
      <c r="D78" s="18"/>
    </row>
    <row r="79" spans="2:4">
      <c r="B79" s="2"/>
      <c r="C79" s="18"/>
      <c r="D79" s="18"/>
    </row>
    <row r="80" spans="2:4">
      <c r="B80" s="2"/>
      <c r="C80" s="18"/>
      <c r="D80" s="18"/>
    </row>
    <row r="81" spans="2:4">
      <c r="B81" s="2"/>
      <c r="C81" s="18"/>
      <c r="D81" s="18"/>
    </row>
    <row r="82" spans="2:4">
      <c r="B82" s="2"/>
      <c r="C82" s="18"/>
      <c r="D82" s="18"/>
    </row>
    <row r="83" spans="2:4">
      <c r="B83" s="2"/>
      <c r="C83" s="18"/>
      <c r="D83" s="18"/>
    </row>
    <row r="84" spans="2:4">
      <c r="B84" s="2"/>
      <c r="C84" s="18"/>
      <c r="D84" s="18"/>
    </row>
    <row r="85" spans="2:4">
      <c r="B85" s="2"/>
      <c r="C85" s="18"/>
      <c r="D85" s="18"/>
    </row>
    <row r="86" spans="2:4">
      <c r="B86" s="2"/>
      <c r="C86" s="18"/>
      <c r="D86" s="18"/>
    </row>
    <row r="87" spans="2:4">
      <c r="B87" s="2"/>
      <c r="C87" s="18"/>
      <c r="D87" s="18"/>
    </row>
    <row r="88" spans="2:4">
      <c r="B88" s="2"/>
      <c r="C88" s="18"/>
      <c r="D88" s="18"/>
    </row>
    <row r="89" spans="2:4">
      <c r="B89" s="2"/>
      <c r="C89" s="18"/>
      <c r="D89" s="18"/>
    </row>
    <row r="90" spans="2:4">
      <c r="B90" s="2"/>
      <c r="C90" s="18"/>
      <c r="D90" s="18"/>
    </row>
    <row r="91" spans="2:4">
      <c r="C91" s="18"/>
      <c r="D91" s="18"/>
    </row>
    <row r="92" spans="2:4">
      <c r="C92" s="18"/>
      <c r="D92" s="18"/>
    </row>
    <row r="93" spans="2:4">
      <c r="C93" s="18"/>
      <c r="D93" s="18"/>
    </row>
    <row r="94" spans="2:4">
      <c r="C94" s="18"/>
      <c r="D94" s="18"/>
    </row>
    <row r="95" spans="2:4">
      <c r="C95" s="18"/>
      <c r="D95" s="18"/>
    </row>
    <row r="96" spans="2:4">
      <c r="C96" s="18"/>
      <c r="D96" s="18"/>
    </row>
    <row r="97" spans="3:4">
      <c r="C97" s="18"/>
      <c r="D97" s="18"/>
    </row>
    <row r="98" spans="3:4">
      <c r="C98" s="18"/>
      <c r="D98" s="18"/>
    </row>
    <row r="99" spans="3:4">
      <c r="C99" s="18"/>
      <c r="D99" s="18"/>
    </row>
    <row r="100" spans="3:4">
      <c r="C100" s="18"/>
      <c r="D100" s="18"/>
    </row>
    <row r="101" spans="3:4">
      <c r="C101" s="18"/>
      <c r="D101" s="18"/>
    </row>
    <row r="102" spans="3:4">
      <c r="C102" s="18"/>
      <c r="D102" s="18"/>
    </row>
    <row r="103" spans="3:4">
      <c r="C103" s="18"/>
      <c r="D103" s="18"/>
    </row>
    <row r="104" spans="3:4">
      <c r="C104" s="18"/>
      <c r="D104" s="18"/>
    </row>
    <row r="105" spans="3:4">
      <c r="C105" s="18"/>
      <c r="D105" s="18"/>
    </row>
    <row r="106" spans="3:4">
      <c r="C106" s="18"/>
      <c r="D106" s="18"/>
    </row>
    <row r="107" spans="3:4">
      <c r="C107" s="18"/>
      <c r="D107" s="18"/>
    </row>
    <row r="108" spans="3:4">
      <c r="C108" s="18"/>
      <c r="D108" s="18"/>
    </row>
    <row r="109" spans="3:4">
      <c r="C109" s="18"/>
      <c r="D109" s="18"/>
    </row>
    <row r="110" spans="3:4">
      <c r="C110" s="18"/>
      <c r="D110" s="18"/>
    </row>
    <row r="111" spans="3:4">
      <c r="C111" s="18"/>
      <c r="D111" s="18"/>
    </row>
    <row r="112" spans="3:4">
      <c r="C112" s="18"/>
      <c r="D112" s="18"/>
    </row>
    <row r="113" spans="3:4">
      <c r="C113" s="18"/>
      <c r="D113" s="18"/>
    </row>
    <row r="114" spans="3:4">
      <c r="C114" s="18"/>
      <c r="D114" s="18"/>
    </row>
    <row r="115" spans="3:4">
      <c r="C115" s="18"/>
      <c r="D115" s="18"/>
    </row>
    <row r="116" spans="3:4">
      <c r="C116" s="18"/>
      <c r="D116" s="18"/>
    </row>
    <row r="117" spans="3:4">
      <c r="C117" s="18"/>
      <c r="D117" s="18"/>
    </row>
    <row r="118" spans="3:4">
      <c r="C118" s="18"/>
      <c r="D118" s="18"/>
    </row>
    <row r="119" spans="3:4">
      <c r="C119" s="18"/>
      <c r="D119" s="18"/>
    </row>
    <row r="120" spans="3:4">
      <c r="C120" s="18"/>
      <c r="D120" s="18"/>
    </row>
    <row r="121" spans="3:4">
      <c r="C121" s="18"/>
      <c r="D121" s="18"/>
    </row>
    <row r="122" spans="3:4">
      <c r="C122" s="18"/>
      <c r="D122" s="18"/>
    </row>
    <row r="123" spans="3:4">
      <c r="C123" s="18"/>
      <c r="D123" s="18"/>
    </row>
    <row r="124" spans="3:4">
      <c r="C124" s="18"/>
      <c r="D124" s="18"/>
    </row>
    <row r="125" spans="3:4">
      <c r="C125" s="18"/>
      <c r="D125" s="18"/>
    </row>
    <row r="126" spans="3:4">
      <c r="C126" s="18"/>
      <c r="D126" s="18"/>
    </row>
    <row r="127" spans="3:4">
      <c r="C127" s="18"/>
      <c r="D127" s="18"/>
    </row>
    <row r="128" spans="3:4">
      <c r="C128" s="18"/>
      <c r="D128" s="18"/>
    </row>
    <row r="129" spans="3:4">
      <c r="C129" s="18"/>
      <c r="D129" s="18"/>
    </row>
    <row r="130" spans="3:4">
      <c r="C130" s="18"/>
      <c r="D130" s="18"/>
    </row>
    <row r="131" spans="3:4">
      <c r="C131" s="18"/>
      <c r="D131" s="18"/>
    </row>
    <row r="132" spans="3:4">
      <c r="C132" s="18"/>
      <c r="D132" s="18"/>
    </row>
    <row r="133" spans="3:4">
      <c r="C133" s="18"/>
      <c r="D133" s="18"/>
    </row>
    <row r="134" spans="3:4">
      <c r="C134" s="18"/>
      <c r="D134" s="18"/>
    </row>
    <row r="135" spans="3:4">
      <c r="C135" s="18"/>
      <c r="D135" s="18"/>
    </row>
    <row r="136" spans="3:4">
      <c r="C136" s="18"/>
      <c r="D136" s="18"/>
    </row>
    <row r="137" spans="3:4">
      <c r="C137" s="18"/>
      <c r="D137" s="18"/>
    </row>
    <row r="138" spans="3:4">
      <c r="C138" s="18"/>
      <c r="D138" s="18"/>
    </row>
    <row r="139" spans="3:4">
      <c r="C139" s="18"/>
      <c r="D139" s="18"/>
    </row>
    <row r="140" spans="3:4">
      <c r="C140" s="18"/>
      <c r="D140" s="18"/>
    </row>
    <row r="141" spans="3:4">
      <c r="C141" s="18"/>
      <c r="D141" s="18"/>
    </row>
    <row r="142" spans="3:4">
      <c r="C142" s="18"/>
      <c r="D142" s="18"/>
    </row>
    <row r="143" spans="3:4">
      <c r="C143" s="18"/>
      <c r="D143" s="18"/>
    </row>
    <row r="144" spans="3:4">
      <c r="C144" s="18"/>
      <c r="D144" s="18"/>
    </row>
    <row r="145" spans="3:4">
      <c r="C145" s="18"/>
      <c r="D145" s="18"/>
    </row>
    <row r="146" spans="3:4">
      <c r="C146" s="18"/>
      <c r="D146" s="18"/>
    </row>
    <row r="147" spans="3:4">
      <c r="C147" s="18"/>
      <c r="D147" s="18"/>
    </row>
    <row r="148" spans="3:4">
      <c r="C148" s="18"/>
      <c r="D148" s="18"/>
    </row>
    <row r="149" spans="3:4">
      <c r="C149" s="18"/>
      <c r="D149" s="18"/>
    </row>
    <row r="150" spans="3:4">
      <c r="C150" s="18"/>
      <c r="D150" s="18"/>
    </row>
    <row r="151" spans="3:4">
      <c r="C151" s="18"/>
      <c r="D151" s="18"/>
    </row>
    <row r="152" spans="3:4">
      <c r="C152" s="18"/>
      <c r="D152" s="18"/>
    </row>
    <row r="153" spans="3:4">
      <c r="C153" s="18"/>
      <c r="D153" s="18"/>
    </row>
    <row r="154" spans="3:4">
      <c r="C154" s="18"/>
      <c r="D154" s="18"/>
    </row>
    <row r="155" spans="3:4">
      <c r="C155" s="18"/>
      <c r="D155" s="18"/>
    </row>
    <row r="156" spans="3:4">
      <c r="C156" s="18"/>
      <c r="D156" s="18"/>
    </row>
    <row r="157" spans="3:4">
      <c r="C157" s="18"/>
      <c r="D157" s="18"/>
    </row>
    <row r="158" spans="3:4">
      <c r="C158" s="18"/>
      <c r="D158" s="18"/>
    </row>
    <row r="159" spans="3:4">
      <c r="C159" s="18"/>
      <c r="D159" s="18"/>
    </row>
    <row r="160" spans="3:4">
      <c r="C160" s="18"/>
      <c r="D160" s="18"/>
    </row>
    <row r="161" spans="3:4">
      <c r="C161" s="18"/>
      <c r="D161" s="18"/>
    </row>
    <row r="162" spans="3:4">
      <c r="C162" s="18"/>
      <c r="D162" s="18"/>
    </row>
    <row r="163" spans="3:4">
      <c r="C163" s="18"/>
      <c r="D163" s="18"/>
    </row>
    <row r="164" spans="3:4">
      <c r="C164" s="18"/>
      <c r="D164" s="18"/>
    </row>
    <row r="165" spans="3:4">
      <c r="C165" s="18"/>
      <c r="D165" s="18"/>
    </row>
    <row r="166" spans="3:4">
      <c r="C166" s="18"/>
      <c r="D166" s="18"/>
    </row>
    <row r="167" spans="3:4">
      <c r="C167" s="18"/>
      <c r="D167" s="18"/>
    </row>
    <row r="168" spans="3:4">
      <c r="C168" s="18"/>
      <c r="D168" s="18"/>
    </row>
    <row r="169" spans="3:4">
      <c r="C169" s="18"/>
      <c r="D169" s="18"/>
    </row>
    <row r="170" spans="3:4">
      <c r="C170" s="18"/>
      <c r="D170" s="18"/>
    </row>
    <row r="171" spans="3:4">
      <c r="C171" s="18"/>
      <c r="D171" s="18"/>
    </row>
    <row r="172" spans="3:4">
      <c r="C172" s="18"/>
      <c r="D172" s="18"/>
    </row>
    <row r="173" spans="3:4">
      <c r="C173" s="18"/>
      <c r="D173" s="18"/>
    </row>
    <row r="174" spans="3:4">
      <c r="C174" s="18"/>
      <c r="D174" s="18"/>
    </row>
    <row r="175" spans="3:4">
      <c r="C175" s="18"/>
      <c r="D175" s="18"/>
    </row>
    <row r="176" spans="3:4">
      <c r="C176" s="18"/>
      <c r="D176" s="18"/>
    </row>
    <row r="177" spans="3:4">
      <c r="C177" s="18"/>
      <c r="D177" s="18"/>
    </row>
    <row r="178" spans="3:4">
      <c r="C178" s="18"/>
      <c r="D178" s="18"/>
    </row>
    <row r="179" spans="3:4">
      <c r="C179" s="18"/>
      <c r="D179" s="18"/>
    </row>
    <row r="180" spans="3:4">
      <c r="C180" s="18"/>
      <c r="D180" s="18"/>
    </row>
    <row r="181" spans="3:4">
      <c r="C181" s="18"/>
      <c r="D181" s="18"/>
    </row>
    <row r="182" spans="3:4">
      <c r="C182" s="18"/>
      <c r="D182" s="18"/>
    </row>
    <row r="183" spans="3:4">
      <c r="C183" s="18"/>
      <c r="D183" s="18"/>
    </row>
    <row r="184" spans="3:4">
      <c r="C184" s="18"/>
      <c r="D184" s="18"/>
    </row>
    <row r="185" spans="3:4">
      <c r="C185" s="18"/>
      <c r="D185" s="18"/>
    </row>
    <row r="186" spans="3:4">
      <c r="C186" s="18"/>
      <c r="D186" s="18"/>
    </row>
    <row r="187" spans="3:4">
      <c r="C187" s="18"/>
      <c r="D187" s="18"/>
    </row>
    <row r="188" spans="3:4">
      <c r="C188" s="18"/>
      <c r="D188" s="18"/>
    </row>
    <row r="189" spans="3:4">
      <c r="C189" s="18"/>
      <c r="D189" s="18"/>
    </row>
    <row r="190" spans="3:4">
      <c r="C190" s="18"/>
      <c r="D190" s="18"/>
    </row>
    <row r="191" spans="3:4">
      <c r="C191" s="18"/>
      <c r="D191" s="18"/>
    </row>
    <row r="192" spans="3:4">
      <c r="C192" s="18"/>
      <c r="D192" s="18"/>
    </row>
    <row r="193" spans="3:4">
      <c r="C193" s="18"/>
      <c r="D193" s="18"/>
    </row>
    <row r="194" spans="3:4">
      <c r="C194" s="18"/>
      <c r="D194" s="18"/>
    </row>
  </sheetData>
  <sortState xmlns:xlrd2="http://schemas.microsoft.com/office/spreadsheetml/2017/richdata2" ref="A21:S33">
    <sortCondition ref="C21:C33"/>
  </sortState>
  <phoneticPr fontId="8" type="noConversion"/>
  <hyperlinks>
    <hyperlink ref="H64858" r:id="rId1" display="http://vsolj.cetus-net.org/bulletin.html" xr:uid="{00000000-0004-0000-0000-000000000000}"/>
    <hyperlink ref="H64851" r:id="rId2" display="http://vsolj.cetus-net.org/bulletin.html" xr:uid="{00000000-0004-0000-0000-000001000000}"/>
    <hyperlink ref="AP2348" r:id="rId3" display="http://cdsbib.u-strasbg.fr/cgi-bin/cdsbib?1990RMxAA..21..381G" xr:uid="{00000000-0004-0000-0000-000002000000}"/>
    <hyperlink ref="AP2351" r:id="rId4" display="http://cdsbib.u-strasbg.fr/cgi-bin/cdsbib?1990RMxAA..21..381G" xr:uid="{00000000-0004-0000-0000-000003000000}"/>
    <hyperlink ref="AP2349" r:id="rId5" display="http://cdsbib.u-strasbg.fr/cgi-bin/cdsbib?1990RMxAA..21..381G" xr:uid="{00000000-0004-0000-0000-000004000000}"/>
    <hyperlink ref="AP2327" r:id="rId6" display="http://cdsbib.u-strasbg.fr/cgi-bin/cdsbib?1990RMxAA..21..381G" xr:uid="{00000000-0004-0000-0000-000005000000}"/>
    <hyperlink ref="I64858" r:id="rId7" display="http://vsolj.cetus-net.org/bulletin.html" xr:uid="{00000000-0004-0000-0000-000006000000}"/>
    <hyperlink ref="AQ2461" r:id="rId8" display="http://cdsbib.u-strasbg.fr/cgi-bin/cdsbib?1990RMxAA..21..381G" xr:uid="{00000000-0004-0000-0000-000007000000}"/>
    <hyperlink ref="AQ730" r:id="rId9" display="http://cdsbib.u-strasbg.fr/cgi-bin/cdsbib?1990RMxAA..21..381G" xr:uid="{00000000-0004-0000-0000-000008000000}"/>
    <hyperlink ref="AQ2462" r:id="rId10" display="http://cdsbib.u-strasbg.fr/cgi-bin/cdsbib?1990RMxAA..21..381G" xr:uid="{00000000-0004-0000-0000-000009000000}"/>
    <hyperlink ref="H64855" r:id="rId11" display="https://www.aavso.org/ejaavso" xr:uid="{00000000-0004-0000-0000-00000A000000}"/>
  </hyperlinks>
  <pageMargins left="0.75" right="0.75" top="1" bottom="1" header="0.5" footer="0.5"/>
  <pageSetup paperSize="9" orientation="portrait" horizontalDpi="0" verticalDpi="0" r:id="rId12"/>
  <headerFooter alignWithMargins="0"/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2024-01-16T03:45:26Z</dcterms:modified>
</cp:coreProperties>
</file>