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4695C01-D0E1-45BC-9647-7AC13601A08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" i="1" l="1"/>
  <c r="Q22" i="1"/>
  <c r="Q23" i="1"/>
  <c r="Q25" i="1"/>
  <c r="Q26" i="1"/>
  <c r="Q27" i="1"/>
  <c r="Q28" i="1"/>
  <c r="Q29" i="1"/>
  <c r="H18" i="2"/>
  <c r="B18" i="2"/>
  <c r="G18" i="2"/>
  <c r="C18" i="2"/>
  <c r="D18" i="2"/>
  <c r="A18" i="2"/>
  <c r="H17" i="2"/>
  <c r="G17" i="2"/>
  <c r="C17" i="2"/>
  <c r="D17" i="2"/>
  <c r="B17" i="2"/>
  <c r="A17" i="2"/>
  <c r="H16" i="2"/>
  <c r="G16" i="2"/>
  <c r="D16" i="2"/>
  <c r="C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C13" i="2"/>
  <c r="D13" i="2"/>
  <c r="B13" i="2"/>
  <c r="A13" i="2"/>
  <c r="H12" i="2"/>
  <c r="G12" i="2"/>
  <c r="D12" i="2"/>
  <c r="C12" i="2"/>
  <c r="B12" i="2"/>
  <c r="A12" i="2"/>
  <c r="H11" i="2"/>
  <c r="B11" i="2"/>
  <c r="G11" i="2"/>
  <c r="D11" i="2"/>
  <c r="C11" i="2"/>
  <c r="A11" i="2"/>
  <c r="C8" i="1"/>
  <c r="C7" i="1"/>
  <c r="E21" i="1"/>
  <c r="F21" i="1"/>
  <c r="C9" i="1"/>
  <c r="D9" i="1"/>
  <c r="F16" i="1"/>
  <c r="F17" i="1" s="1"/>
  <c r="E18" i="2"/>
  <c r="E11" i="2"/>
  <c r="G26" i="1"/>
  <c r="H26" i="1"/>
  <c r="E23" i="1"/>
  <c r="F23" i="1"/>
  <c r="G23" i="1"/>
  <c r="H23" i="1"/>
  <c r="E29" i="1"/>
  <c r="F29" i="1"/>
  <c r="C24" i="1"/>
  <c r="E17" i="2"/>
  <c r="E26" i="1"/>
  <c r="F26" i="1"/>
  <c r="E22" i="1"/>
  <c r="F22" i="1"/>
  <c r="G22" i="1"/>
  <c r="H22" i="1"/>
  <c r="E28" i="1"/>
  <c r="F28" i="1"/>
  <c r="G28" i="1"/>
  <c r="H28" i="1"/>
  <c r="E25" i="1"/>
  <c r="F25" i="1"/>
  <c r="G25" i="1"/>
  <c r="H25" i="1"/>
  <c r="G21" i="1"/>
  <c r="G29" i="1"/>
  <c r="H29" i="1"/>
  <c r="E27" i="1"/>
  <c r="F27" i="1"/>
  <c r="G27" i="1"/>
  <c r="H27" i="1"/>
  <c r="E13" i="2"/>
  <c r="E16" i="2"/>
  <c r="E15" i="2"/>
  <c r="I21" i="1"/>
  <c r="E14" i="2"/>
  <c r="E24" i="1"/>
  <c r="F24" i="1"/>
  <c r="G24" i="1"/>
  <c r="C17" i="1"/>
  <c r="Q24" i="1"/>
  <c r="E12" i="2"/>
  <c r="I24" i="1"/>
  <c r="C12" i="1"/>
  <c r="C11" i="1"/>
  <c r="O28" i="1" l="1"/>
  <c r="O21" i="1"/>
  <c r="O22" i="1"/>
  <c r="O25" i="1"/>
  <c r="O27" i="1"/>
  <c r="C15" i="1"/>
  <c r="O24" i="1"/>
  <c r="O26" i="1"/>
  <c r="O29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<sst xmlns="http://schemas.openxmlformats.org/spreadsheetml/2006/main" count="449" uniqueCount="81">
  <si>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</si>
  <si>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</si>
  <si>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</si>
  <si>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</si>
  <si>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</si>
  <si>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</si>
  <si>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</si>
  <si>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</si>
  <si>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</si>
  <si>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</si>
  <si>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</si>
  <si>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</si>
  <si>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</si>
  <si>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</si>
  <si>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</si>
  <si>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</si>
  <si>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</si>
  <si>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</si>
  <si>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</si>
  <si>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</si>
  <si>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</si>
  <si>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</si>
  <si>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</si>
  <si>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</si>
  <si>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</si>
  <si>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</si>
  <si>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</si>
  <si>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</si>
  <si>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</si>
  <si>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</si>
  <si>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</si>
  <si>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</si>
  <si>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</si>
  <si>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</si>
  <si>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</si>
  <si>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</si>
  <si>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</si>
  <si>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GCVS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</si>
  <si>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</si>
  <si>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</si>
  <si>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</si>
  <si>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</si>
  <si>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</si>
  <si>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</si>
  <si>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</si>
  <si>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</si>
  <si>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</si>
  <si>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</si>
  <si>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</si>
  <si>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</si>
  <si>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2436422.351 </t>
  </si>
  <si>
    <t> 06.08.1958 20:25 </t>
  </si>
  <si>
    <t> -0.170 </t>
  </si>
  <si>
    <t> V.P.Fedorovich </t>
  </si>
  <si>
    <t> AC 202.16 </t>
  </si>
  <si>
    <t>2436763.43 </t>
  </si>
  <si>
    <t> 13.07.1959 22:19 </t>
  </si>
  <si>
    <t> -0.10 </t>
  </si>
  <si>
    <t> W.Zessewitsch </t>
  </si>
  <si>
    <t> PZP 1.241 </t>
  </si>
  <si>
    <t>2437525.40 </t>
  </si>
  <si>
    <t> 13.08.1961 21:36 </t>
  </si>
  <si>
    <t> 0.28 </t>
  </si>
  <si>
    <t>2437877.41 </t>
  </si>
  <si>
    <t> 31.07.1962 21:50 </t>
  </si>
  <si>
    <t> -0.09 </t>
  </si>
  <si>
    <t>2438559.50 </t>
  </si>
  <si>
    <t> 13.06.1964 00:00 </t>
  </si>
  <si>
    <t> -0.02 </t>
  </si>
  <si>
    <t>2438641.34 </t>
  </si>
  <si>
    <t> 02.09.1964 20:09 </t>
  </si>
  <si>
    <t>2438950.47 </t>
  </si>
  <si>
    <t> 08.07.1965 23:16 </t>
  </si>
  <si>
    <t> -0.07 </t>
  </si>
  <si>
    <t>2438991.31 </t>
  </si>
  <si>
    <t> 18.08.1965 19:26 </t>
  </si>
  <si>
    <t> -0.15 </t>
  </si>
  <si>
    <t>I</t>
  </si>
  <si>
    <t>II</t>
  </si>
  <si>
    <t>DK Aql / na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</si>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</sst>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1" xfId="0" applyFont="1" applyBorder="1" applyAlignment="1">
      <alignment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Aql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-243</c:v>
                </c:pt>
                <c:pt idx="1">
                  <c:v>-168</c:v>
                </c:pt>
                <c:pt idx="2">
                  <c:v>-0.5</c:v>
                </c:pt>
                <c:pt idx="3">
                  <c:v>0</c:v>
                </c:pt>
                <c:pt idx="4">
                  <c:v>77</c:v>
                </c:pt>
                <c:pt idx="5">
                  <c:v>227</c:v>
                </c:pt>
                <c:pt idx="6">
                  <c:v>245</c:v>
                </c:pt>
                <c:pt idx="7">
                  <c:v>313</c:v>
                </c:pt>
                <c:pt idx="8">
                  <c:v>322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-0.10059999999793945</c:v>
                </c:pt>
                <c:pt idx="2">
                  <c:v>0.28040000000328291</c:v>
                </c:pt>
                <c:pt idx="4">
                  <c:v>-8.6599999995087273E-2</c:v>
                </c:pt>
                <c:pt idx="5">
                  <c:v>-1.6599999995378312E-2</c:v>
                </c:pt>
                <c:pt idx="6">
                  <c:v>-1.9000000000232831E-2</c:v>
                </c:pt>
                <c:pt idx="7">
                  <c:v>-7.1399999993445817E-2</c:v>
                </c:pt>
                <c:pt idx="8">
                  <c:v>-0.15260000000125729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A-4A5B-83B9-482AF013CF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-243</c:v>
                </c:pt>
                <c:pt idx="1">
                  <c:v>-168</c:v>
                </c:pt>
                <c:pt idx="2">
                  <c:v>-0.5</c:v>
                </c:pt>
                <c:pt idx="3">
                  <c:v>0</c:v>
                </c:pt>
                <c:pt idx="4">
                  <c:v>77</c:v>
                </c:pt>
                <c:pt idx="5">
                  <c:v>227</c:v>
                </c:pt>
                <c:pt idx="6">
                  <c:v>245</c:v>
                </c:pt>
                <c:pt idx="7">
                  <c:v>313</c:v>
                </c:pt>
                <c:pt idx="8">
                  <c:v>322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-0.1695999999938067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FA-4A5B-83B9-482AF013CF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-243</c:v>
                </c:pt>
                <c:pt idx="1">
                  <c:v>-168</c:v>
                </c:pt>
                <c:pt idx="2">
                  <c:v>-0.5</c:v>
                </c:pt>
                <c:pt idx="3">
                  <c:v>0</c:v>
                </c:pt>
                <c:pt idx="4">
                  <c:v>77</c:v>
                </c:pt>
                <c:pt idx="5">
                  <c:v>227</c:v>
                </c:pt>
                <c:pt idx="6">
                  <c:v>245</c:v>
                </c:pt>
                <c:pt idx="7">
                  <c:v>313</c:v>
                </c:pt>
                <c:pt idx="8">
                  <c:v>322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FA-4A5B-83B9-482AF013CF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-243</c:v>
                </c:pt>
                <c:pt idx="1">
                  <c:v>-168</c:v>
                </c:pt>
                <c:pt idx="2">
                  <c:v>-0.5</c:v>
                </c:pt>
                <c:pt idx="3">
                  <c:v>0</c:v>
                </c:pt>
                <c:pt idx="4">
                  <c:v>77</c:v>
                </c:pt>
                <c:pt idx="5">
                  <c:v>227</c:v>
                </c:pt>
                <c:pt idx="6">
                  <c:v>245</c:v>
                </c:pt>
                <c:pt idx="7">
                  <c:v>313</c:v>
                </c:pt>
                <c:pt idx="8">
                  <c:v>322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FA-4A5B-83B9-482AF013CF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-243</c:v>
                </c:pt>
                <c:pt idx="1">
                  <c:v>-168</c:v>
                </c:pt>
                <c:pt idx="2">
                  <c:v>-0.5</c:v>
                </c:pt>
                <c:pt idx="3">
                  <c:v>0</c:v>
                </c:pt>
                <c:pt idx="4">
                  <c:v>77</c:v>
                </c:pt>
                <c:pt idx="5">
                  <c:v>227</c:v>
                </c:pt>
                <c:pt idx="6">
                  <c:v>245</c:v>
                </c:pt>
                <c:pt idx="7">
                  <c:v>313</c:v>
                </c:pt>
                <c:pt idx="8">
                  <c:v>322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FA-4A5B-83B9-482AF013CF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-243</c:v>
                </c:pt>
                <c:pt idx="1">
                  <c:v>-168</c:v>
                </c:pt>
                <c:pt idx="2">
                  <c:v>-0.5</c:v>
                </c:pt>
                <c:pt idx="3">
                  <c:v>0</c:v>
                </c:pt>
                <c:pt idx="4">
                  <c:v>77</c:v>
                </c:pt>
                <c:pt idx="5">
                  <c:v>227</c:v>
                </c:pt>
                <c:pt idx="6">
                  <c:v>245</c:v>
                </c:pt>
                <c:pt idx="7">
                  <c:v>313</c:v>
                </c:pt>
                <c:pt idx="8">
                  <c:v>322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FA-4A5B-83B9-482AF013CF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-243</c:v>
                </c:pt>
                <c:pt idx="1">
                  <c:v>-168</c:v>
                </c:pt>
                <c:pt idx="2">
                  <c:v>-0.5</c:v>
                </c:pt>
                <c:pt idx="3">
                  <c:v>0</c:v>
                </c:pt>
                <c:pt idx="4">
                  <c:v>77</c:v>
                </c:pt>
                <c:pt idx="5">
                  <c:v>227</c:v>
                </c:pt>
                <c:pt idx="6">
                  <c:v>245</c:v>
                </c:pt>
                <c:pt idx="7">
                  <c:v>313</c:v>
                </c:pt>
                <c:pt idx="8">
                  <c:v>322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FA-4A5B-83B9-482AF013CF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-243</c:v>
                </c:pt>
                <c:pt idx="1">
                  <c:v>-168</c:v>
                </c:pt>
                <c:pt idx="2">
                  <c:v>-0.5</c:v>
                </c:pt>
                <c:pt idx="3">
                  <c:v>0</c:v>
                </c:pt>
                <c:pt idx="4">
                  <c:v>77</c:v>
                </c:pt>
                <c:pt idx="5">
                  <c:v>227</c:v>
                </c:pt>
                <c:pt idx="6">
                  <c:v>245</c:v>
                </c:pt>
                <c:pt idx="7">
                  <c:v>313</c:v>
                </c:pt>
                <c:pt idx="8">
                  <c:v>322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-3.7562093342284136E-2</c:v>
                </c:pt>
                <c:pt idx="1">
                  <c:v>-3.7509917972119604E-2</c:v>
                </c:pt>
                <c:pt idx="2">
                  <c:v>-3.7393392978752146E-2</c:v>
                </c:pt>
                <c:pt idx="3">
                  <c:v>-3.7393045142951047E-2</c:v>
                </c:pt>
                <c:pt idx="4">
                  <c:v>-3.7339478429582129E-2</c:v>
                </c:pt>
                <c:pt idx="5">
                  <c:v>-3.7235127689253057E-2</c:v>
                </c:pt>
                <c:pt idx="6">
                  <c:v>-3.7222605600413572E-2</c:v>
                </c:pt>
                <c:pt idx="7">
                  <c:v>-3.7175299931464394E-2</c:v>
                </c:pt>
                <c:pt idx="8">
                  <c:v>-3.7169038887044654E-2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FA-4A5B-83B9-482AF013CF9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-243</c:v>
                </c:pt>
                <c:pt idx="1">
                  <c:v>-168</c:v>
                </c:pt>
                <c:pt idx="2">
                  <c:v>-0.5</c:v>
                </c:pt>
                <c:pt idx="3">
                  <c:v>0</c:v>
                </c:pt>
                <c:pt idx="4">
                  <c:v>77</c:v>
                </c:pt>
                <c:pt idx="5">
                  <c:v>227</c:v>
                </c:pt>
                <c:pt idx="6">
                  <c:v>245</c:v>
                </c:pt>
                <c:pt idx="7">
                  <c:v>313</c:v>
                </c:pt>
                <c:pt idx="8">
                  <c:v>322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FA-4A5B-83B9-482AF013C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527840"/>
        <c:axId val="1"/>
      </c:scatterChart>
      <c:valAx>
        <c:axId val="64752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527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47625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73EFA2-15F4-2DD9-934D-ADFDE6B7F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79</v>
      </c>
    </row>
    <row r="2" spans="1:6" x14ac:dyDescent="0.2">
      <c r="A2" t="s">
        <v>23</v>
      </c>
      <c r="B2" s="44" t="s">
        <v>80</v>
      </c>
      <c r="C2" s="29"/>
      <c r="D2" s="3"/>
    </row>
    <row r="3" spans="1:6" ht="13.5" thickBot="1" x14ac:dyDescent="0.25"/>
    <row r="4" spans="1:6" ht="14.25" thickTop="1" thickBot="1" x14ac:dyDescent="0.25">
      <c r="A4" s="5" t="s">
        <v>0</v>
      </c>
      <c r="C4" s="26">
        <v>37527.392999999996</v>
      </c>
      <c r="D4" s="27">
        <v>4.5468000000000002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45">
        <f>C4</f>
        <v>37527.392999999996</v>
      </c>
      <c r="D7" s="28"/>
    </row>
    <row r="8" spans="1:6" x14ac:dyDescent="0.2">
      <c r="A8" t="s">
        <v>3</v>
      </c>
      <c r="C8" s="45">
        <f>D4</f>
        <v>4.5468000000000002</v>
      </c>
      <c r="D8" s="28"/>
    </row>
    <row r="9" spans="1:6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0">
        <f ca="1">INTERCEPT(INDIRECT($D$9):G992,INDIRECT($C$9):F992)</f>
        <v>-3.7393045142951047E-2</v>
      </c>
      <c r="D11" s="3"/>
      <c r="E11" s="10"/>
    </row>
    <row r="12" spans="1:6" x14ac:dyDescent="0.2">
      <c r="A12" s="10" t="s">
        <v>16</v>
      </c>
      <c r="B12" s="10"/>
      <c r="C12" s="20">
        <f ca="1">SLOPE(INDIRECT($D$9):G992,INDIRECT($C$9):F992)</f>
        <v>6.9567160219377263E-7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38991.425430961106</v>
      </c>
      <c r="E15" s="14" t="s">
        <v>34</v>
      </c>
      <c r="F15" s="42">
        <v>1</v>
      </c>
    </row>
    <row r="16" spans="1:6" x14ac:dyDescent="0.2">
      <c r="A16" s="15" t="s">
        <v>4</v>
      </c>
      <c r="B16" s="10"/>
      <c r="C16" s="16">
        <f ca="1">+C8+C12</f>
        <v>4.5468006956716023</v>
      </c>
      <c r="E16" s="14" t="s">
        <v>30</v>
      </c>
      <c r="F16" s="43">
        <f ca="1">NOW()+15018.5+$C$5/24</f>
        <v>60320.621059837962</v>
      </c>
    </row>
    <row r="17" spans="1:18" ht="13.5" thickBot="1" x14ac:dyDescent="0.25">
      <c r="A17" s="14" t="s">
        <v>27</v>
      </c>
      <c r="B17" s="10"/>
      <c r="C17" s="10">
        <f>COUNT(C21:C2191)</f>
        <v>9</v>
      </c>
      <c r="E17" s="14" t="s">
        <v>35</v>
      </c>
      <c r="F17" s="43">
        <f ca="1">ROUND(2*(F16-$C$7)/$C$8,0)/2+F15</f>
        <v>5014</v>
      </c>
    </row>
    <row r="18" spans="1:18" ht="14.25" thickTop="1" thickBot="1" x14ac:dyDescent="0.25">
      <c r="A18" s="15" t="s">
        <v>5</v>
      </c>
      <c r="B18" s="10"/>
      <c r="C18" s="18">
        <f ca="1">+C15</f>
        <v>38991.425430961106</v>
      </c>
      <c r="D18" s="19">
        <f ca="1">+C16</f>
        <v>4.5468006956716023</v>
      </c>
      <c r="E18" s="14" t="s">
        <v>36</v>
      </c>
      <c r="F18" s="22">
        <f ca="1">ROUND(2*(F16-$C$15)/$C$16,0)/2+F15</f>
        <v>4692</v>
      </c>
    </row>
    <row r="19" spans="1:18" ht="13.5" thickTop="1" x14ac:dyDescent="0.2">
      <c r="E19" s="14" t="s">
        <v>31</v>
      </c>
      <c r="F19" s="17">
        <f ca="1">+$C$15+$C$16*F18-15018.5-$C$5/24</f>
        <v>45306.9101283856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48</v>
      </c>
      <c r="J20" s="7" t="s">
        <v>42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33</v>
      </c>
    </row>
    <row r="21" spans="1:18" x14ac:dyDescent="0.2">
      <c r="A21" t="s">
        <v>54</v>
      </c>
      <c r="B21" s="3" t="s">
        <v>77</v>
      </c>
      <c r="C21" s="8">
        <v>36422.351000000002</v>
      </c>
      <c r="D21" s="8" t="s">
        <v>48</v>
      </c>
      <c r="E21">
        <f t="shared" ref="E21:E29" si="0">+(C21-C$7)/C$8</f>
        <v>-243.03730095891484</v>
      </c>
      <c r="F21">
        <f t="shared" ref="F21:F29" si="1">ROUND(2*E21,0)/2</f>
        <v>-243</v>
      </c>
      <c r="G21">
        <f t="shared" ref="G21:G29" si="2">+C21-(C$7+F21*C$8)</f>
        <v>-0.1695999999938067</v>
      </c>
      <c r="I21">
        <f>+G21</f>
        <v>-0.1695999999938067</v>
      </c>
      <c r="O21">
        <f t="shared" ref="O21:O29" ca="1" si="3">+C$11+C$12*$F21</f>
        <v>-3.7562093342284136E-2</v>
      </c>
      <c r="Q21" s="2">
        <f t="shared" ref="Q21:Q29" si="4">+C21-15018.5</f>
        <v>21403.851000000002</v>
      </c>
    </row>
    <row r="22" spans="1:18" x14ac:dyDescent="0.2">
      <c r="A22" t="s">
        <v>59</v>
      </c>
      <c r="B22" s="3" t="s">
        <v>77</v>
      </c>
      <c r="C22" s="8">
        <v>36763.43</v>
      </c>
      <c r="D22" s="8" t="s">
        <v>48</v>
      </c>
      <c r="E22">
        <f t="shared" si="0"/>
        <v>-168.02212545086567</v>
      </c>
      <c r="F22">
        <f t="shared" si="1"/>
        <v>-168</v>
      </c>
      <c r="G22">
        <f t="shared" si="2"/>
        <v>-0.10059999999793945</v>
      </c>
      <c r="H22">
        <f>+G22</f>
        <v>-0.10059999999793945</v>
      </c>
      <c r="O22">
        <f t="shared" ca="1" si="3"/>
        <v>-3.7509917972119604E-2</v>
      </c>
      <c r="Q22" s="2">
        <f t="shared" si="4"/>
        <v>21744.93</v>
      </c>
    </row>
    <row r="23" spans="1:18" x14ac:dyDescent="0.2">
      <c r="A23" t="s">
        <v>59</v>
      </c>
      <c r="B23" s="3" t="s">
        <v>78</v>
      </c>
      <c r="C23" s="8">
        <v>37525.4</v>
      </c>
      <c r="D23" s="8" t="s">
        <v>48</v>
      </c>
      <c r="E23">
        <f t="shared" si="0"/>
        <v>-0.43833025424362976</v>
      </c>
      <c r="F23">
        <f t="shared" si="1"/>
        <v>-0.5</v>
      </c>
      <c r="G23">
        <f t="shared" si="2"/>
        <v>0.28040000000328291</v>
      </c>
      <c r="H23">
        <f>+G23</f>
        <v>0.28040000000328291</v>
      </c>
      <c r="O23">
        <f t="shared" ca="1" si="3"/>
        <v>-3.7393392978752146E-2</v>
      </c>
      <c r="Q23" s="2">
        <f t="shared" si="4"/>
        <v>22506.9</v>
      </c>
    </row>
    <row r="24" spans="1:18" x14ac:dyDescent="0.2">
      <c r="A24" t="s">
        <v>37</v>
      </c>
      <c r="C24" s="8">
        <f>C$7</f>
        <v>37527.392999999996</v>
      </c>
      <c r="D24" s="8" t="s">
        <v>13</v>
      </c>
      <c r="E24">
        <f t="shared" si="0"/>
        <v>0</v>
      </c>
      <c r="F24">
        <f t="shared" si="1"/>
        <v>0</v>
      </c>
      <c r="G24">
        <f t="shared" si="2"/>
        <v>0</v>
      </c>
      <c r="I24">
        <f>+G24</f>
        <v>0</v>
      </c>
      <c r="O24">
        <f t="shared" ca="1" si="3"/>
        <v>-3.7393045142951047E-2</v>
      </c>
      <c r="Q24" s="2">
        <f t="shared" si="4"/>
        <v>22508.892999999996</v>
      </c>
    </row>
    <row r="25" spans="1:18" x14ac:dyDescent="0.2">
      <c r="A25" t="s">
        <v>59</v>
      </c>
      <c r="B25" s="3" t="s">
        <v>77</v>
      </c>
      <c r="C25" s="8">
        <v>37877.410000000003</v>
      </c>
      <c r="D25" s="8" t="s">
        <v>48</v>
      </c>
      <c r="E25">
        <f t="shared" si="0"/>
        <v>76.980953637724795</v>
      </c>
      <c r="F25">
        <f t="shared" si="1"/>
        <v>77</v>
      </c>
      <c r="G25">
        <f t="shared" si="2"/>
        <v>-8.6599999995087273E-2</v>
      </c>
      <c r="H25">
        <f>+G25</f>
        <v>-8.6599999995087273E-2</v>
      </c>
      <c r="O25">
        <f t="shared" ca="1" si="3"/>
        <v>-3.7339478429582129E-2</v>
      </c>
      <c r="Q25" s="2">
        <f t="shared" si="4"/>
        <v>22858.910000000003</v>
      </c>
    </row>
    <row r="26" spans="1:18" x14ac:dyDescent="0.2">
      <c r="A26" t="s">
        <v>59</v>
      </c>
      <c r="B26" s="3" t="s">
        <v>77</v>
      </c>
      <c r="C26" s="8">
        <v>38559.5</v>
      </c>
      <c r="D26" s="8" t="s">
        <v>48</v>
      </c>
      <c r="E26">
        <f t="shared" si="0"/>
        <v>226.9963490806729</v>
      </c>
      <c r="F26">
        <f t="shared" si="1"/>
        <v>227</v>
      </c>
      <c r="G26">
        <f t="shared" si="2"/>
        <v>-1.6599999995378312E-2</v>
      </c>
      <c r="H26">
        <f>+G26</f>
        <v>-1.6599999995378312E-2</v>
      </c>
      <c r="O26">
        <f t="shared" ca="1" si="3"/>
        <v>-3.7235127689253057E-2</v>
      </c>
      <c r="Q26" s="2">
        <f t="shared" si="4"/>
        <v>23541</v>
      </c>
    </row>
    <row r="27" spans="1:18" x14ac:dyDescent="0.2">
      <c r="A27" t="s">
        <v>59</v>
      </c>
      <c r="B27" s="3" t="s">
        <v>77</v>
      </c>
      <c r="C27" s="8">
        <v>38641.339999999997</v>
      </c>
      <c r="D27" s="8" t="s">
        <v>48</v>
      </c>
      <c r="E27">
        <f t="shared" si="0"/>
        <v>244.99582123691388</v>
      </c>
      <c r="F27">
        <f t="shared" si="1"/>
        <v>245</v>
      </c>
      <c r="G27">
        <f t="shared" si="2"/>
        <v>-1.9000000000232831E-2</v>
      </c>
      <c r="H27">
        <f>+G27</f>
        <v>-1.9000000000232831E-2</v>
      </c>
      <c r="O27">
        <f t="shared" ca="1" si="3"/>
        <v>-3.7222605600413572E-2</v>
      </c>
      <c r="Q27" s="2">
        <f t="shared" si="4"/>
        <v>23622.839999999997</v>
      </c>
    </row>
    <row r="28" spans="1:18" x14ac:dyDescent="0.2">
      <c r="A28" t="s">
        <v>59</v>
      </c>
      <c r="B28" s="3" t="s">
        <v>77</v>
      </c>
      <c r="C28" s="8">
        <v>38950.47</v>
      </c>
      <c r="D28" s="8" t="s">
        <v>48</v>
      </c>
      <c r="E28">
        <f t="shared" si="0"/>
        <v>312.98429664819315</v>
      </c>
      <c r="F28">
        <f t="shared" si="1"/>
        <v>313</v>
      </c>
      <c r="G28">
        <f t="shared" si="2"/>
        <v>-7.1399999993445817E-2</v>
      </c>
      <c r="H28">
        <f>+G28</f>
        <v>-7.1399999993445817E-2</v>
      </c>
      <c r="O28">
        <f t="shared" ca="1" si="3"/>
        <v>-3.7175299931464394E-2</v>
      </c>
      <c r="Q28" s="2">
        <f t="shared" si="4"/>
        <v>23931.97</v>
      </c>
    </row>
    <row r="29" spans="1:18" x14ac:dyDescent="0.2">
      <c r="A29" t="s">
        <v>59</v>
      </c>
      <c r="B29" s="3" t="s">
        <v>77</v>
      </c>
      <c r="C29" s="8">
        <v>38991.31</v>
      </c>
      <c r="D29" s="8" t="s">
        <v>48</v>
      </c>
      <c r="E29">
        <f t="shared" si="0"/>
        <v>321.9664379343717</v>
      </c>
      <c r="F29">
        <f t="shared" si="1"/>
        <v>322</v>
      </c>
      <c r="G29">
        <f t="shared" si="2"/>
        <v>-0.15260000000125729</v>
      </c>
      <c r="H29">
        <f>+G29</f>
        <v>-0.15260000000125729</v>
      </c>
      <c r="O29">
        <f t="shared" ca="1" si="3"/>
        <v>-3.7169038887044654E-2</v>
      </c>
      <c r="Q29" s="2">
        <f t="shared" si="4"/>
        <v>23972.809999999998</v>
      </c>
    </row>
    <row r="30" spans="1:18" x14ac:dyDescent="0.2">
      <c r="B30" s="3"/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9"/>
  <sheetViews>
    <sheetView workbookViewId="0">
      <selection activeCell="I18" sqref="I18:P70"/>
    </sheetView>
  </sheetViews>
  <sheetFormatPr defaultRowHeight="12.75" x14ac:dyDescent="0.2"/>
  <cols>
    <col min="1" max="1" width="16.28515625" style="8" customWidth="1"/>
    <col min="2" max="2" width="4.42578125" style="10" customWidth="1"/>
    <col min="3" max="3" width="12.7109375" style="8" customWidth="1"/>
    <col min="4" max="4" width="3.5703125" style="10" customWidth="1"/>
    <col min="5" max="5" width="12.42578125" style="10" customWidth="1"/>
    <col min="6" max="6" width="5.42578125" style="10" customWidth="1"/>
    <col min="7" max="7" width="12" style="10" customWidth="1"/>
    <col min="8" max="8" width="7.28515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0" t="s">
        <v>38</v>
      </c>
      <c r="I1" s="31" t="s">
        <v>39</v>
      </c>
      <c r="J1" s="32" t="s">
        <v>40</v>
      </c>
    </row>
    <row r="2" spans="1:16" x14ac:dyDescent="0.2">
      <c r="I2" s="33" t="s">
        <v>41</v>
      </c>
      <c r="J2" s="34" t="s">
        <v>42</v>
      </c>
    </row>
    <row r="3" spans="1:16" x14ac:dyDescent="0.2">
      <c r="A3" s="35" t="s">
        <v>43</v>
      </c>
      <c r="I3" s="33" t="s">
        <v>44</v>
      </c>
      <c r="J3" s="34" t="s">
        <v>45</v>
      </c>
    </row>
    <row r="4" spans="1:16" x14ac:dyDescent="0.2">
      <c r="I4" s="33" t="s">
        <v>46</v>
      </c>
      <c r="J4" s="34" t="s">
        <v>45</v>
      </c>
    </row>
    <row r="5" spans="1:16" ht="13.5" thickBot="1" x14ac:dyDescent="0.25">
      <c r="I5" s="36" t="s">
        <v>47</v>
      </c>
      <c r="J5" s="37" t="s">
        <v>48</v>
      </c>
    </row>
    <row r="10" spans="1:16" ht="13.5" thickBot="1" x14ac:dyDescent="0.25"/>
    <row r="11" spans="1:16" ht="12.75" customHeight="1" thickBot="1" x14ac:dyDescent="0.25">
      <c r="A11" s="8" t="str">
        <f t="shared" ref="A11:A18" si="0">P11</f>
        <v> AC 202.16 </v>
      </c>
      <c r="B11" s="3" t="str">
        <f t="shared" ref="B11:B18" si="1">IF(H11=INT(H11),"I","II")</f>
        <v>I</v>
      </c>
      <c r="C11" s="8">
        <f t="shared" ref="C11:C18" si="2">1*G11</f>
        <v>36422.351000000002</v>
      </c>
      <c r="D11" s="10" t="str">
        <f t="shared" ref="D11:D18" si="3">VLOOKUP(F11,I$1:J$5,2,FALSE)</f>
        <v>vis</v>
      </c>
      <c r="E11" s="38">
        <f>VLOOKUP(C11,Active!C$21:E$973,3,FALSE)</f>
        <v>-243.03730095891484</v>
      </c>
      <c r="F11" s="3" t="s">
        <v>47</v>
      </c>
      <c r="G11" s="10" t="str">
        <f t="shared" ref="G11:G18" si="4">MID(I11,3,LEN(I11)-3)</f>
        <v>36422.351</v>
      </c>
      <c r="H11" s="8">
        <f t="shared" ref="H11:H18" si="5">1*K11</f>
        <v>-243</v>
      </c>
      <c r="I11" s="39" t="s">
        <v>50</v>
      </c>
      <c r="J11" s="40" t="s">
        <v>51</v>
      </c>
      <c r="K11" s="39">
        <v>-243</v>
      </c>
      <c r="L11" s="39" t="s">
        <v>52</v>
      </c>
      <c r="M11" s="40" t="s">
        <v>49</v>
      </c>
      <c r="N11" s="40"/>
      <c r="O11" s="41" t="s">
        <v>53</v>
      </c>
      <c r="P11" s="41" t="s">
        <v>54</v>
      </c>
    </row>
    <row r="12" spans="1:16" ht="12.75" customHeight="1" thickBot="1" x14ac:dyDescent="0.25">
      <c r="A12" s="8" t="str">
        <f t="shared" si="0"/>
        <v> PZP 1.241 </v>
      </c>
      <c r="B12" s="3" t="str">
        <f t="shared" si="1"/>
        <v>I</v>
      </c>
      <c r="C12" s="8">
        <f t="shared" si="2"/>
        <v>36763.43</v>
      </c>
      <c r="D12" s="10" t="str">
        <f t="shared" si="3"/>
        <v>vis</v>
      </c>
      <c r="E12" s="38">
        <f>VLOOKUP(C12,Active!C$21:E$973,3,FALSE)</f>
        <v>-168.02212545086567</v>
      </c>
      <c r="F12" s="3" t="s">
        <v>47</v>
      </c>
      <c r="G12" s="10" t="str">
        <f t="shared" si="4"/>
        <v>36763.43</v>
      </c>
      <c r="H12" s="8">
        <f t="shared" si="5"/>
        <v>-168</v>
      </c>
      <c r="I12" s="39" t="s">
        <v>55</v>
      </c>
      <c r="J12" s="40" t="s">
        <v>56</v>
      </c>
      <c r="K12" s="39">
        <v>-168</v>
      </c>
      <c r="L12" s="39" t="s">
        <v>57</v>
      </c>
      <c r="M12" s="40" t="s">
        <v>49</v>
      </c>
      <c r="N12" s="40"/>
      <c r="O12" s="41" t="s">
        <v>58</v>
      </c>
      <c r="P12" s="41" t="s">
        <v>59</v>
      </c>
    </row>
    <row r="13" spans="1:16" ht="12.75" customHeight="1" thickBot="1" x14ac:dyDescent="0.25">
      <c r="A13" s="8" t="str">
        <f t="shared" si="0"/>
        <v> PZP 1.241 </v>
      </c>
      <c r="B13" s="3" t="str">
        <f t="shared" si="1"/>
        <v>II</v>
      </c>
      <c r="C13" s="8">
        <f t="shared" si="2"/>
        <v>37525.4</v>
      </c>
      <c r="D13" s="10" t="str">
        <f t="shared" si="3"/>
        <v>vis</v>
      </c>
      <c r="E13" s="38">
        <f>VLOOKUP(C13,Active!C$21:E$973,3,FALSE)</f>
        <v>-0.43833025424362976</v>
      </c>
      <c r="F13" s="3" t="s">
        <v>47</v>
      </c>
      <c r="G13" s="10" t="str">
        <f t="shared" si="4"/>
        <v>37525.40</v>
      </c>
      <c r="H13" s="8">
        <f t="shared" si="5"/>
        <v>-0.5</v>
      </c>
      <c r="I13" s="39" t="s">
        <v>60</v>
      </c>
      <c r="J13" s="40" t="s">
        <v>61</v>
      </c>
      <c r="K13" s="39">
        <v>-0.5</v>
      </c>
      <c r="L13" s="39" t="s">
        <v>62</v>
      </c>
      <c r="M13" s="40" t="s">
        <v>49</v>
      </c>
      <c r="N13" s="40"/>
      <c r="O13" s="41" t="s">
        <v>58</v>
      </c>
      <c r="P13" s="41" t="s">
        <v>59</v>
      </c>
    </row>
    <row r="14" spans="1:16" ht="12.75" customHeight="1" thickBot="1" x14ac:dyDescent="0.25">
      <c r="A14" s="8" t="str">
        <f t="shared" si="0"/>
        <v> PZP 1.241 </v>
      </c>
      <c r="B14" s="3" t="str">
        <f t="shared" si="1"/>
        <v>I</v>
      </c>
      <c r="C14" s="8">
        <f t="shared" si="2"/>
        <v>37877.410000000003</v>
      </c>
      <c r="D14" s="10" t="str">
        <f t="shared" si="3"/>
        <v>vis</v>
      </c>
      <c r="E14" s="38">
        <f>VLOOKUP(C14,Active!C$21:E$973,3,FALSE)</f>
        <v>76.980953637724795</v>
      </c>
      <c r="F14" s="3" t="s">
        <v>47</v>
      </c>
      <c r="G14" s="10" t="str">
        <f t="shared" si="4"/>
        <v>37877.41</v>
      </c>
      <c r="H14" s="8">
        <f t="shared" si="5"/>
        <v>77</v>
      </c>
      <c r="I14" s="39" t="s">
        <v>63</v>
      </c>
      <c r="J14" s="40" t="s">
        <v>64</v>
      </c>
      <c r="K14" s="39">
        <v>77</v>
      </c>
      <c r="L14" s="39" t="s">
        <v>65</v>
      </c>
      <c r="M14" s="40" t="s">
        <v>49</v>
      </c>
      <c r="N14" s="40"/>
      <c r="O14" s="41" t="s">
        <v>58</v>
      </c>
      <c r="P14" s="41" t="s">
        <v>59</v>
      </c>
    </row>
    <row r="15" spans="1:16" ht="12.75" customHeight="1" thickBot="1" x14ac:dyDescent="0.25">
      <c r="A15" s="8" t="str">
        <f t="shared" si="0"/>
        <v> PZP 1.241 </v>
      </c>
      <c r="B15" s="3" t="str">
        <f t="shared" si="1"/>
        <v>I</v>
      </c>
      <c r="C15" s="8">
        <f t="shared" si="2"/>
        <v>38559.5</v>
      </c>
      <c r="D15" s="10" t="str">
        <f t="shared" si="3"/>
        <v>vis</v>
      </c>
      <c r="E15" s="38">
        <f>VLOOKUP(C15,Active!C$21:E$973,3,FALSE)</f>
        <v>226.9963490806729</v>
      </c>
      <c r="F15" s="3" t="s">
        <v>47</v>
      </c>
      <c r="G15" s="10" t="str">
        <f t="shared" si="4"/>
        <v>38559.50</v>
      </c>
      <c r="H15" s="8">
        <f t="shared" si="5"/>
        <v>227</v>
      </c>
      <c r="I15" s="39" t="s">
        <v>66</v>
      </c>
      <c r="J15" s="40" t="s">
        <v>67</v>
      </c>
      <c r="K15" s="39">
        <v>227</v>
      </c>
      <c r="L15" s="39" t="s">
        <v>68</v>
      </c>
      <c r="M15" s="40" t="s">
        <v>49</v>
      </c>
      <c r="N15" s="40"/>
      <c r="O15" s="41" t="s">
        <v>58</v>
      </c>
      <c r="P15" s="41" t="s">
        <v>59</v>
      </c>
    </row>
    <row r="16" spans="1:16" ht="12.75" customHeight="1" thickBot="1" x14ac:dyDescent="0.25">
      <c r="A16" s="8" t="str">
        <f t="shared" si="0"/>
        <v> PZP 1.241 </v>
      </c>
      <c r="B16" s="3" t="str">
        <f t="shared" si="1"/>
        <v>I</v>
      </c>
      <c r="C16" s="8">
        <f t="shared" si="2"/>
        <v>38641.339999999997</v>
      </c>
      <c r="D16" s="10" t="str">
        <f t="shared" si="3"/>
        <v>vis</v>
      </c>
      <c r="E16" s="38">
        <f>VLOOKUP(C16,Active!C$21:E$973,3,FALSE)</f>
        <v>244.99582123691388</v>
      </c>
      <c r="F16" s="3" t="s">
        <v>47</v>
      </c>
      <c r="G16" s="10" t="str">
        <f t="shared" si="4"/>
        <v>38641.34</v>
      </c>
      <c r="H16" s="8">
        <f t="shared" si="5"/>
        <v>245</v>
      </c>
      <c r="I16" s="39" t="s">
        <v>69</v>
      </c>
      <c r="J16" s="40" t="s">
        <v>70</v>
      </c>
      <c r="K16" s="39">
        <v>245</v>
      </c>
      <c r="L16" s="39" t="s">
        <v>68</v>
      </c>
      <c r="M16" s="40" t="s">
        <v>49</v>
      </c>
      <c r="N16" s="40"/>
      <c r="O16" s="41" t="s">
        <v>58</v>
      </c>
      <c r="P16" s="41" t="s">
        <v>59</v>
      </c>
    </row>
    <row r="17" spans="1:16" ht="12.75" customHeight="1" thickBot="1" x14ac:dyDescent="0.25">
      <c r="A17" s="8" t="str">
        <f t="shared" si="0"/>
        <v> PZP 1.241 </v>
      </c>
      <c r="B17" s="3" t="str">
        <f t="shared" si="1"/>
        <v>I</v>
      </c>
      <c r="C17" s="8">
        <f t="shared" si="2"/>
        <v>38950.47</v>
      </c>
      <c r="D17" s="10" t="str">
        <f t="shared" si="3"/>
        <v>vis</v>
      </c>
      <c r="E17" s="38">
        <f>VLOOKUP(C17,Active!C$21:E$973,3,FALSE)</f>
        <v>312.98429664819315</v>
      </c>
      <c r="F17" s="3" t="s">
        <v>47</v>
      </c>
      <c r="G17" s="10" t="str">
        <f t="shared" si="4"/>
        <v>38950.47</v>
      </c>
      <c r="H17" s="8">
        <f t="shared" si="5"/>
        <v>313</v>
      </c>
      <c r="I17" s="39" t="s">
        <v>71</v>
      </c>
      <c r="J17" s="40" t="s">
        <v>72</v>
      </c>
      <c r="K17" s="39">
        <v>313</v>
      </c>
      <c r="L17" s="39" t="s">
        <v>73</v>
      </c>
      <c r="M17" s="40" t="s">
        <v>49</v>
      </c>
      <c r="N17" s="40"/>
      <c r="O17" s="41" t="s">
        <v>58</v>
      </c>
      <c r="P17" s="41" t="s">
        <v>59</v>
      </c>
    </row>
    <row r="18" spans="1:16" ht="12.75" customHeight="1" thickBot="1" x14ac:dyDescent="0.25">
      <c r="A18" s="8" t="str">
        <f t="shared" si="0"/>
        <v> PZP 1.241 </v>
      </c>
      <c r="B18" s="3" t="str">
        <f t="shared" si="1"/>
        <v>I</v>
      </c>
      <c r="C18" s="8">
        <f t="shared" si="2"/>
        <v>38991.31</v>
      </c>
      <c r="D18" s="10" t="str">
        <f t="shared" si="3"/>
        <v>vis</v>
      </c>
      <c r="E18" s="38">
        <f>VLOOKUP(C18,Active!C$21:E$973,3,FALSE)</f>
        <v>321.9664379343717</v>
      </c>
      <c r="F18" s="3" t="s">
        <v>47</v>
      </c>
      <c r="G18" s="10" t="str">
        <f t="shared" si="4"/>
        <v>38991.31</v>
      </c>
      <c r="H18" s="8">
        <f t="shared" si="5"/>
        <v>322</v>
      </c>
      <c r="I18" s="39" t="s">
        <v>74</v>
      </c>
      <c r="J18" s="40" t="s">
        <v>75</v>
      </c>
      <c r="K18" s="39">
        <v>322</v>
      </c>
      <c r="L18" s="39" t="s">
        <v>76</v>
      </c>
      <c r="M18" s="40" t="s">
        <v>49</v>
      </c>
      <c r="N18" s="40"/>
      <c r="O18" s="41" t="s">
        <v>58</v>
      </c>
      <c r="P18" s="41" t="s">
        <v>59</v>
      </c>
    </row>
    <row r="19" spans="1:16" ht="13.5" thickBot="1" x14ac:dyDescent="0.25">
      <c r="B19" s="3"/>
      <c r="F19" s="3"/>
      <c r="I19" s="39" t="s">
        <v>74</v>
      </c>
      <c r="J19" s="40" t="s">
        <v>75</v>
      </c>
      <c r="K19" s="39">
        <v>323</v>
      </c>
      <c r="L19" s="39" t="s">
        <v>76</v>
      </c>
      <c r="M19" s="40" t="s">
        <v>49</v>
      </c>
      <c r="N19" s="40"/>
      <c r="O19" s="41" t="s">
        <v>58</v>
      </c>
      <c r="P19" s="41" t="s">
        <v>59</v>
      </c>
    </row>
    <row r="20" spans="1:16" ht="13.5" thickBot="1" x14ac:dyDescent="0.25">
      <c r="B20" s="3"/>
      <c r="F20" s="3"/>
      <c r="I20" s="39" t="s">
        <v>74</v>
      </c>
      <c r="J20" s="40" t="s">
        <v>75</v>
      </c>
      <c r="K20" s="39">
        <v>324</v>
      </c>
      <c r="L20" s="39" t="s">
        <v>76</v>
      </c>
      <c r="M20" s="40" t="s">
        <v>49</v>
      </c>
      <c r="N20" s="40"/>
      <c r="O20" s="41" t="s">
        <v>58</v>
      </c>
      <c r="P20" s="41" t="s">
        <v>59</v>
      </c>
    </row>
    <row r="21" spans="1:16" ht="13.5" thickBot="1" x14ac:dyDescent="0.25">
      <c r="B21" s="3"/>
      <c r="F21" s="3"/>
      <c r="I21" s="39" t="s">
        <v>74</v>
      </c>
      <c r="J21" s="40" t="s">
        <v>75</v>
      </c>
      <c r="K21" s="39">
        <v>325</v>
      </c>
      <c r="L21" s="39" t="s">
        <v>76</v>
      </c>
      <c r="M21" s="40" t="s">
        <v>49</v>
      </c>
      <c r="N21" s="40"/>
      <c r="O21" s="41" t="s">
        <v>58</v>
      </c>
      <c r="P21" s="41" t="s">
        <v>59</v>
      </c>
    </row>
    <row r="22" spans="1:16" ht="13.5" thickBot="1" x14ac:dyDescent="0.25">
      <c r="B22" s="3"/>
      <c r="F22" s="3"/>
      <c r="I22" s="39" t="s">
        <v>74</v>
      </c>
      <c r="J22" s="40" t="s">
        <v>75</v>
      </c>
      <c r="K22" s="39">
        <v>326</v>
      </c>
      <c r="L22" s="39" t="s">
        <v>76</v>
      </c>
      <c r="M22" s="40" t="s">
        <v>49</v>
      </c>
      <c r="N22" s="40"/>
      <c r="O22" s="41" t="s">
        <v>58</v>
      </c>
      <c r="P22" s="41" t="s">
        <v>59</v>
      </c>
    </row>
    <row r="23" spans="1:16" ht="13.5" thickBot="1" x14ac:dyDescent="0.25">
      <c r="B23" s="3"/>
      <c r="F23" s="3"/>
      <c r="I23" s="39" t="s">
        <v>74</v>
      </c>
      <c r="J23" s="40" t="s">
        <v>75</v>
      </c>
      <c r="K23" s="39">
        <v>327</v>
      </c>
      <c r="L23" s="39" t="s">
        <v>76</v>
      </c>
      <c r="M23" s="40" t="s">
        <v>49</v>
      </c>
      <c r="N23" s="40"/>
      <c r="O23" s="41" t="s">
        <v>58</v>
      </c>
      <c r="P23" s="41" t="s">
        <v>59</v>
      </c>
    </row>
    <row r="24" spans="1:16" ht="13.5" thickBot="1" x14ac:dyDescent="0.25">
      <c r="B24" s="3"/>
      <c r="F24" s="3"/>
      <c r="I24" s="39" t="s">
        <v>74</v>
      </c>
      <c r="J24" s="40" t="s">
        <v>75</v>
      </c>
      <c r="K24" s="39">
        <v>328</v>
      </c>
      <c r="L24" s="39" t="s">
        <v>76</v>
      </c>
      <c r="M24" s="40" t="s">
        <v>49</v>
      </c>
      <c r="N24" s="40"/>
      <c r="O24" s="41" t="s">
        <v>58</v>
      </c>
      <c r="P24" s="41" t="s">
        <v>59</v>
      </c>
    </row>
    <row r="25" spans="1:16" ht="13.5" thickBot="1" x14ac:dyDescent="0.25">
      <c r="B25" s="3"/>
      <c r="F25" s="3"/>
      <c r="I25" s="39" t="s">
        <v>74</v>
      </c>
      <c r="J25" s="40" t="s">
        <v>75</v>
      </c>
      <c r="K25" s="39">
        <v>329</v>
      </c>
      <c r="L25" s="39" t="s">
        <v>76</v>
      </c>
      <c r="M25" s="40" t="s">
        <v>49</v>
      </c>
      <c r="N25" s="40"/>
      <c r="O25" s="41" t="s">
        <v>58</v>
      </c>
      <c r="P25" s="41" t="s">
        <v>59</v>
      </c>
    </row>
    <row r="26" spans="1:16" ht="13.5" thickBot="1" x14ac:dyDescent="0.25">
      <c r="B26" s="3"/>
      <c r="F26" s="3"/>
      <c r="I26" s="39" t="s">
        <v>74</v>
      </c>
      <c r="J26" s="40" t="s">
        <v>75</v>
      </c>
      <c r="K26" s="39">
        <v>330</v>
      </c>
      <c r="L26" s="39" t="s">
        <v>76</v>
      </c>
      <c r="M26" s="40" t="s">
        <v>49</v>
      </c>
      <c r="N26" s="40"/>
      <c r="O26" s="41" t="s">
        <v>58</v>
      </c>
      <c r="P26" s="41" t="s">
        <v>59</v>
      </c>
    </row>
    <row r="27" spans="1:16" ht="13.5" thickBot="1" x14ac:dyDescent="0.25">
      <c r="B27" s="3"/>
      <c r="F27" s="3"/>
      <c r="I27" s="39" t="s">
        <v>74</v>
      </c>
      <c r="J27" s="40" t="s">
        <v>75</v>
      </c>
      <c r="K27" s="39">
        <v>331</v>
      </c>
      <c r="L27" s="39" t="s">
        <v>76</v>
      </c>
      <c r="M27" s="40" t="s">
        <v>49</v>
      </c>
      <c r="N27" s="40"/>
      <c r="O27" s="41" t="s">
        <v>58</v>
      </c>
      <c r="P27" s="41" t="s">
        <v>59</v>
      </c>
    </row>
    <row r="28" spans="1:16" ht="13.5" thickBot="1" x14ac:dyDescent="0.25">
      <c r="B28" s="3"/>
      <c r="F28" s="3"/>
      <c r="I28" s="39" t="s">
        <v>74</v>
      </c>
      <c r="J28" s="40" t="s">
        <v>75</v>
      </c>
      <c r="K28" s="39">
        <v>332</v>
      </c>
      <c r="L28" s="39" t="s">
        <v>76</v>
      </c>
      <c r="M28" s="40" t="s">
        <v>49</v>
      </c>
      <c r="N28" s="40"/>
      <c r="O28" s="41" t="s">
        <v>58</v>
      </c>
      <c r="P28" s="41" t="s">
        <v>59</v>
      </c>
    </row>
    <row r="29" spans="1:16" ht="13.5" thickBot="1" x14ac:dyDescent="0.25">
      <c r="B29" s="3"/>
      <c r="F29" s="3"/>
      <c r="I29" s="39" t="s">
        <v>74</v>
      </c>
      <c r="J29" s="40" t="s">
        <v>75</v>
      </c>
      <c r="K29" s="39">
        <v>333</v>
      </c>
      <c r="L29" s="39" t="s">
        <v>76</v>
      </c>
      <c r="M29" s="40" t="s">
        <v>49</v>
      </c>
      <c r="N29" s="40"/>
      <c r="O29" s="41" t="s">
        <v>58</v>
      </c>
      <c r="P29" s="41" t="s">
        <v>59</v>
      </c>
    </row>
    <row r="30" spans="1:16" ht="13.5" thickBot="1" x14ac:dyDescent="0.25">
      <c r="B30" s="3"/>
      <c r="F30" s="3"/>
      <c r="I30" s="39" t="s">
        <v>74</v>
      </c>
      <c r="J30" s="40" t="s">
        <v>75</v>
      </c>
      <c r="K30" s="39">
        <v>334</v>
      </c>
      <c r="L30" s="39" t="s">
        <v>76</v>
      </c>
      <c r="M30" s="40" t="s">
        <v>49</v>
      </c>
      <c r="N30" s="40"/>
      <c r="O30" s="41" t="s">
        <v>58</v>
      </c>
      <c r="P30" s="41" t="s">
        <v>59</v>
      </c>
    </row>
    <row r="31" spans="1:16" ht="13.5" thickBot="1" x14ac:dyDescent="0.25">
      <c r="B31" s="3"/>
      <c r="F31" s="3"/>
      <c r="I31" s="39" t="s">
        <v>74</v>
      </c>
      <c r="J31" s="40" t="s">
        <v>75</v>
      </c>
      <c r="K31" s="39">
        <v>335</v>
      </c>
      <c r="L31" s="39" t="s">
        <v>76</v>
      </c>
      <c r="M31" s="40" t="s">
        <v>49</v>
      </c>
      <c r="N31" s="40"/>
      <c r="O31" s="41" t="s">
        <v>58</v>
      </c>
      <c r="P31" s="41" t="s">
        <v>59</v>
      </c>
    </row>
    <row r="32" spans="1:16" ht="13.5" thickBot="1" x14ac:dyDescent="0.25">
      <c r="B32" s="3"/>
      <c r="F32" s="3"/>
      <c r="I32" s="39" t="s">
        <v>74</v>
      </c>
      <c r="J32" s="40" t="s">
        <v>75</v>
      </c>
      <c r="K32" s="39">
        <v>336</v>
      </c>
      <c r="L32" s="39" t="s">
        <v>76</v>
      </c>
      <c r="M32" s="40" t="s">
        <v>49</v>
      </c>
      <c r="N32" s="40"/>
      <c r="O32" s="41" t="s">
        <v>58</v>
      </c>
      <c r="P32" s="41" t="s">
        <v>59</v>
      </c>
    </row>
    <row r="33" spans="2:16" ht="13.5" thickBot="1" x14ac:dyDescent="0.25">
      <c r="B33" s="3"/>
      <c r="F33" s="3"/>
      <c r="I33" s="39" t="s">
        <v>74</v>
      </c>
      <c r="J33" s="40" t="s">
        <v>75</v>
      </c>
      <c r="K33" s="39">
        <v>337</v>
      </c>
      <c r="L33" s="39" t="s">
        <v>76</v>
      </c>
      <c r="M33" s="40" t="s">
        <v>49</v>
      </c>
      <c r="N33" s="40"/>
      <c r="O33" s="41" t="s">
        <v>58</v>
      </c>
      <c r="P33" s="41" t="s">
        <v>59</v>
      </c>
    </row>
    <row r="34" spans="2:16" ht="13.5" thickBot="1" x14ac:dyDescent="0.25">
      <c r="B34" s="3"/>
      <c r="F34" s="3"/>
      <c r="I34" s="39" t="s">
        <v>74</v>
      </c>
      <c r="J34" s="40" t="s">
        <v>75</v>
      </c>
      <c r="K34" s="39">
        <v>338</v>
      </c>
      <c r="L34" s="39" t="s">
        <v>76</v>
      </c>
      <c r="M34" s="40" t="s">
        <v>49</v>
      </c>
      <c r="N34" s="40"/>
      <c r="O34" s="41" t="s">
        <v>58</v>
      </c>
      <c r="P34" s="41" t="s">
        <v>59</v>
      </c>
    </row>
    <row r="35" spans="2:16" ht="13.5" thickBot="1" x14ac:dyDescent="0.25">
      <c r="B35" s="3"/>
      <c r="F35" s="3"/>
      <c r="I35" s="39" t="s">
        <v>74</v>
      </c>
      <c r="J35" s="40" t="s">
        <v>75</v>
      </c>
      <c r="K35" s="39">
        <v>339</v>
      </c>
      <c r="L35" s="39" t="s">
        <v>76</v>
      </c>
      <c r="M35" s="40" t="s">
        <v>49</v>
      </c>
      <c r="N35" s="40"/>
      <c r="O35" s="41" t="s">
        <v>58</v>
      </c>
      <c r="P35" s="41" t="s">
        <v>59</v>
      </c>
    </row>
    <row r="36" spans="2:16" ht="13.5" thickBot="1" x14ac:dyDescent="0.25">
      <c r="B36" s="3"/>
      <c r="F36" s="3"/>
      <c r="I36" s="39" t="s">
        <v>74</v>
      </c>
      <c r="J36" s="40" t="s">
        <v>75</v>
      </c>
      <c r="K36" s="39">
        <v>340</v>
      </c>
      <c r="L36" s="39" t="s">
        <v>76</v>
      </c>
      <c r="M36" s="40" t="s">
        <v>49</v>
      </c>
      <c r="N36" s="40"/>
      <c r="O36" s="41" t="s">
        <v>58</v>
      </c>
      <c r="P36" s="41" t="s">
        <v>59</v>
      </c>
    </row>
    <row r="37" spans="2:16" ht="13.5" thickBot="1" x14ac:dyDescent="0.25">
      <c r="B37" s="3"/>
      <c r="F37" s="3"/>
      <c r="I37" s="39" t="s">
        <v>74</v>
      </c>
      <c r="J37" s="40" t="s">
        <v>75</v>
      </c>
      <c r="K37" s="39">
        <v>341</v>
      </c>
      <c r="L37" s="39" t="s">
        <v>76</v>
      </c>
      <c r="M37" s="40" t="s">
        <v>49</v>
      </c>
      <c r="N37" s="40"/>
      <c r="O37" s="41" t="s">
        <v>58</v>
      </c>
      <c r="P37" s="41" t="s">
        <v>59</v>
      </c>
    </row>
    <row r="38" spans="2:16" ht="13.5" thickBot="1" x14ac:dyDescent="0.25">
      <c r="B38" s="3"/>
      <c r="F38" s="3"/>
      <c r="I38" s="39" t="s">
        <v>74</v>
      </c>
      <c r="J38" s="40" t="s">
        <v>75</v>
      </c>
      <c r="K38" s="39">
        <v>342</v>
      </c>
      <c r="L38" s="39" t="s">
        <v>76</v>
      </c>
      <c r="M38" s="40" t="s">
        <v>49</v>
      </c>
      <c r="N38" s="40"/>
      <c r="O38" s="41" t="s">
        <v>58</v>
      </c>
      <c r="P38" s="41" t="s">
        <v>59</v>
      </c>
    </row>
    <row r="39" spans="2:16" ht="13.5" thickBot="1" x14ac:dyDescent="0.25">
      <c r="B39" s="3"/>
      <c r="F39" s="3"/>
      <c r="I39" s="39" t="s">
        <v>74</v>
      </c>
      <c r="J39" s="40" t="s">
        <v>75</v>
      </c>
      <c r="K39" s="39">
        <v>343</v>
      </c>
      <c r="L39" s="39" t="s">
        <v>76</v>
      </c>
      <c r="M39" s="40" t="s">
        <v>49</v>
      </c>
      <c r="N39" s="40"/>
      <c r="O39" s="41" t="s">
        <v>58</v>
      </c>
      <c r="P39" s="41" t="s">
        <v>59</v>
      </c>
    </row>
    <row r="40" spans="2:16" ht="13.5" thickBot="1" x14ac:dyDescent="0.25">
      <c r="B40" s="3"/>
      <c r="F40" s="3"/>
      <c r="I40" s="39" t="s">
        <v>74</v>
      </c>
      <c r="J40" s="40" t="s">
        <v>75</v>
      </c>
      <c r="K40" s="39">
        <v>344</v>
      </c>
      <c r="L40" s="39" t="s">
        <v>76</v>
      </c>
      <c r="M40" s="40" t="s">
        <v>49</v>
      </c>
      <c r="N40" s="40"/>
      <c r="O40" s="41" t="s">
        <v>58</v>
      </c>
      <c r="P40" s="41" t="s">
        <v>59</v>
      </c>
    </row>
    <row r="41" spans="2:16" ht="13.5" thickBot="1" x14ac:dyDescent="0.25">
      <c r="B41" s="3"/>
      <c r="F41" s="3"/>
      <c r="I41" s="39" t="s">
        <v>74</v>
      </c>
      <c r="J41" s="40" t="s">
        <v>75</v>
      </c>
      <c r="K41" s="39">
        <v>345</v>
      </c>
      <c r="L41" s="39" t="s">
        <v>76</v>
      </c>
      <c r="M41" s="40" t="s">
        <v>49</v>
      </c>
      <c r="N41" s="40"/>
      <c r="O41" s="41" t="s">
        <v>58</v>
      </c>
      <c r="P41" s="41" t="s">
        <v>59</v>
      </c>
    </row>
    <row r="42" spans="2:16" ht="13.5" thickBot="1" x14ac:dyDescent="0.25">
      <c r="B42" s="3"/>
      <c r="F42" s="3"/>
      <c r="I42" s="39" t="s">
        <v>74</v>
      </c>
      <c r="J42" s="40" t="s">
        <v>75</v>
      </c>
      <c r="K42" s="39">
        <v>346</v>
      </c>
      <c r="L42" s="39" t="s">
        <v>76</v>
      </c>
      <c r="M42" s="40" t="s">
        <v>49</v>
      </c>
      <c r="N42" s="40"/>
      <c r="O42" s="41" t="s">
        <v>58</v>
      </c>
      <c r="P42" s="41" t="s">
        <v>59</v>
      </c>
    </row>
    <row r="43" spans="2:16" ht="13.5" thickBot="1" x14ac:dyDescent="0.25">
      <c r="B43" s="3"/>
      <c r="F43" s="3"/>
      <c r="I43" s="39" t="s">
        <v>74</v>
      </c>
      <c r="J43" s="40" t="s">
        <v>75</v>
      </c>
      <c r="K43" s="39">
        <v>347</v>
      </c>
      <c r="L43" s="39" t="s">
        <v>76</v>
      </c>
      <c r="M43" s="40" t="s">
        <v>49</v>
      </c>
      <c r="N43" s="40"/>
      <c r="O43" s="41" t="s">
        <v>58</v>
      </c>
      <c r="P43" s="41" t="s">
        <v>59</v>
      </c>
    </row>
    <row r="44" spans="2:16" ht="13.5" thickBot="1" x14ac:dyDescent="0.25">
      <c r="B44" s="3"/>
      <c r="F44" s="3"/>
      <c r="I44" s="39" t="s">
        <v>74</v>
      </c>
      <c r="J44" s="40" t="s">
        <v>75</v>
      </c>
      <c r="K44" s="39">
        <v>348</v>
      </c>
      <c r="L44" s="39" t="s">
        <v>76</v>
      </c>
      <c r="M44" s="40" t="s">
        <v>49</v>
      </c>
      <c r="N44" s="40"/>
      <c r="O44" s="41" t="s">
        <v>58</v>
      </c>
      <c r="P44" s="41" t="s">
        <v>59</v>
      </c>
    </row>
    <row r="45" spans="2:16" ht="13.5" thickBot="1" x14ac:dyDescent="0.25">
      <c r="B45" s="3"/>
      <c r="F45" s="3"/>
      <c r="I45" s="39" t="s">
        <v>74</v>
      </c>
      <c r="J45" s="40" t="s">
        <v>75</v>
      </c>
      <c r="K45" s="39">
        <v>349</v>
      </c>
      <c r="L45" s="39" t="s">
        <v>76</v>
      </c>
      <c r="M45" s="40" t="s">
        <v>49</v>
      </c>
      <c r="N45" s="40"/>
      <c r="O45" s="41" t="s">
        <v>58</v>
      </c>
      <c r="P45" s="41" t="s">
        <v>59</v>
      </c>
    </row>
    <row r="46" spans="2:16" ht="13.5" thickBot="1" x14ac:dyDescent="0.25">
      <c r="B46" s="3"/>
      <c r="F46" s="3"/>
      <c r="I46" s="39" t="s">
        <v>74</v>
      </c>
      <c r="J46" s="40" t="s">
        <v>75</v>
      </c>
      <c r="K46" s="39">
        <v>350</v>
      </c>
      <c r="L46" s="39" t="s">
        <v>76</v>
      </c>
      <c r="M46" s="40" t="s">
        <v>49</v>
      </c>
      <c r="N46" s="40"/>
      <c r="O46" s="41" t="s">
        <v>58</v>
      </c>
      <c r="P46" s="41" t="s">
        <v>59</v>
      </c>
    </row>
    <row r="47" spans="2:16" ht="13.5" thickBot="1" x14ac:dyDescent="0.25">
      <c r="B47" s="3"/>
      <c r="F47" s="3"/>
      <c r="I47" s="39" t="s">
        <v>74</v>
      </c>
      <c r="J47" s="40" t="s">
        <v>75</v>
      </c>
      <c r="K47" s="39">
        <v>351</v>
      </c>
      <c r="L47" s="39" t="s">
        <v>76</v>
      </c>
      <c r="M47" s="40" t="s">
        <v>49</v>
      </c>
      <c r="N47" s="40"/>
      <c r="O47" s="41" t="s">
        <v>58</v>
      </c>
      <c r="P47" s="41" t="s">
        <v>59</v>
      </c>
    </row>
    <row r="48" spans="2:16" ht="13.5" thickBot="1" x14ac:dyDescent="0.25">
      <c r="B48" s="3"/>
      <c r="F48" s="3"/>
      <c r="I48" s="39" t="s">
        <v>74</v>
      </c>
      <c r="J48" s="40" t="s">
        <v>75</v>
      </c>
      <c r="K48" s="39">
        <v>352</v>
      </c>
      <c r="L48" s="39" t="s">
        <v>76</v>
      </c>
      <c r="M48" s="40" t="s">
        <v>49</v>
      </c>
      <c r="N48" s="40"/>
      <c r="O48" s="41" t="s">
        <v>58</v>
      </c>
      <c r="P48" s="41" t="s">
        <v>59</v>
      </c>
    </row>
    <row r="49" spans="2:16" ht="13.5" thickBot="1" x14ac:dyDescent="0.25">
      <c r="B49" s="3"/>
      <c r="F49" s="3"/>
      <c r="I49" s="39" t="s">
        <v>74</v>
      </c>
      <c r="J49" s="40" t="s">
        <v>75</v>
      </c>
      <c r="K49" s="39">
        <v>353</v>
      </c>
      <c r="L49" s="39" t="s">
        <v>76</v>
      </c>
      <c r="M49" s="40" t="s">
        <v>49</v>
      </c>
      <c r="N49" s="40"/>
      <c r="O49" s="41" t="s">
        <v>58</v>
      </c>
      <c r="P49" s="41" t="s">
        <v>59</v>
      </c>
    </row>
    <row r="50" spans="2:16" ht="13.5" thickBot="1" x14ac:dyDescent="0.25">
      <c r="B50" s="3"/>
      <c r="F50" s="3"/>
      <c r="I50" s="39" t="s">
        <v>74</v>
      </c>
      <c r="J50" s="40" t="s">
        <v>75</v>
      </c>
      <c r="K50" s="39">
        <v>354</v>
      </c>
      <c r="L50" s="39" t="s">
        <v>76</v>
      </c>
      <c r="M50" s="40" t="s">
        <v>49</v>
      </c>
      <c r="N50" s="40"/>
      <c r="O50" s="41" t="s">
        <v>58</v>
      </c>
      <c r="P50" s="41" t="s">
        <v>59</v>
      </c>
    </row>
    <row r="51" spans="2:16" ht="13.5" thickBot="1" x14ac:dyDescent="0.25">
      <c r="B51" s="3"/>
      <c r="F51" s="3"/>
      <c r="I51" s="39" t="s">
        <v>74</v>
      </c>
      <c r="J51" s="40" t="s">
        <v>75</v>
      </c>
      <c r="K51" s="39">
        <v>355</v>
      </c>
      <c r="L51" s="39" t="s">
        <v>76</v>
      </c>
      <c r="M51" s="40" t="s">
        <v>49</v>
      </c>
      <c r="N51" s="40"/>
      <c r="O51" s="41" t="s">
        <v>58</v>
      </c>
      <c r="P51" s="41" t="s">
        <v>59</v>
      </c>
    </row>
    <row r="52" spans="2:16" ht="13.5" thickBot="1" x14ac:dyDescent="0.25">
      <c r="B52" s="3"/>
      <c r="F52" s="3"/>
      <c r="I52" s="39" t="s">
        <v>74</v>
      </c>
      <c r="J52" s="40" t="s">
        <v>75</v>
      </c>
      <c r="K52" s="39">
        <v>356</v>
      </c>
      <c r="L52" s="39" t="s">
        <v>76</v>
      </c>
      <c r="M52" s="40" t="s">
        <v>49</v>
      </c>
      <c r="N52" s="40"/>
      <c r="O52" s="41" t="s">
        <v>58</v>
      </c>
      <c r="P52" s="41" t="s">
        <v>59</v>
      </c>
    </row>
    <row r="53" spans="2:16" ht="13.5" thickBot="1" x14ac:dyDescent="0.25">
      <c r="B53" s="3"/>
      <c r="F53" s="3"/>
      <c r="I53" s="39" t="s">
        <v>74</v>
      </c>
      <c r="J53" s="40" t="s">
        <v>75</v>
      </c>
      <c r="K53" s="39">
        <v>357</v>
      </c>
      <c r="L53" s="39" t="s">
        <v>76</v>
      </c>
      <c r="M53" s="40" t="s">
        <v>49</v>
      </c>
      <c r="N53" s="40"/>
      <c r="O53" s="41" t="s">
        <v>58</v>
      </c>
      <c r="P53" s="41" t="s">
        <v>59</v>
      </c>
    </row>
    <row r="54" spans="2:16" ht="13.5" thickBot="1" x14ac:dyDescent="0.25">
      <c r="B54" s="3"/>
      <c r="F54" s="3"/>
      <c r="I54" s="39" t="s">
        <v>74</v>
      </c>
      <c r="J54" s="40" t="s">
        <v>75</v>
      </c>
      <c r="K54" s="39">
        <v>358</v>
      </c>
      <c r="L54" s="39" t="s">
        <v>76</v>
      </c>
      <c r="M54" s="40" t="s">
        <v>49</v>
      </c>
      <c r="N54" s="40"/>
      <c r="O54" s="41" t="s">
        <v>58</v>
      </c>
      <c r="P54" s="41" t="s">
        <v>59</v>
      </c>
    </row>
    <row r="55" spans="2:16" ht="13.5" thickBot="1" x14ac:dyDescent="0.25">
      <c r="B55" s="3"/>
      <c r="F55" s="3"/>
      <c r="I55" s="39" t="s">
        <v>74</v>
      </c>
      <c r="J55" s="40" t="s">
        <v>75</v>
      </c>
      <c r="K55" s="39">
        <v>359</v>
      </c>
      <c r="L55" s="39" t="s">
        <v>76</v>
      </c>
      <c r="M55" s="40" t="s">
        <v>49</v>
      </c>
      <c r="N55" s="40"/>
      <c r="O55" s="41" t="s">
        <v>58</v>
      </c>
      <c r="P55" s="41" t="s">
        <v>59</v>
      </c>
    </row>
    <row r="56" spans="2:16" ht="13.5" thickBot="1" x14ac:dyDescent="0.25">
      <c r="B56" s="3"/>
      <c r="F56" s="3"/>
      <c r="I56" s="39" t="s">
        <v>74</v>
      </c>
      <c r="J56" s="40" t="s">
        <v>75</v>
      </c>
      <c r="K56" s="39">
        <v>360</v>
      </c>
      <c r="L56" s="39" t="s">
        <v>76</v>
      </c>
      <c r="M56" s="40" t="s">
        <v>49</v>
      </c>
      <c r="N56" s="40"/>
      <c r="O56" s="41" t="s">
        <v>58</v>
      </c>
      <c r="P56" s="41" t="s">
        <v>59</v>
      </c>
    </row>
    <row r="57" spans="2:16" ht="13.5" thickBot="1" x14ac:dyDescent="0.25">
      <c r="B57" s="3"/>
      <c r="F57" s="3"/>
      <c r="I57" s="39" t="s">
        <v>74</v>
      </c>
      <c r="J57" s="40" t="s">
        <v>75</v>
      </c>
      <c r="K57" s="39">
        <v>361</v>
      </c>
      <c r="L57" s="39" t="s">
        <v>76</v>
      </c>
      <c r="M57" s="40" t="s">
        <v>49</v>
      </c>
      <c r="N57" s="40"/>
      <c r="O57" s="41" t="s">
        <v>58</v>
      </c>
      <c r="P57" s="41" t="s">
        <v>59</v>
      </c>
    </row>
    <row r="58" spans="2:16" ht="13.5" thickBot="1" x14ac:dyDescent="0.25">
      <c r="B58" s="3"/>
      <c r="F58" s="3"/>
      <c r="I58" s="39" t="s">
        <v>74</v>
      </c>
      <c r="J58" s="40" t="s">
        <v>75</v>
      </c>
      <c r="K58" s="39">
        <v>362</v>
      </c>
      <c r="L58" s="39" t="s">
        <v>76</v>
      </c>
      <c r="M58" s="40" t="s">
        <v>49</v>
      </c>
      <c r="N58" s="40"/>
      <c r="O58" s="41" t="s">
        <v>58</v>
      </c>
      <c r="P58" s="41" t="s">
        <v>59</v>
      </c>
    </row>
    <row r="59" spans="2:16" ht="13.5" thickBot="1" x14ac:dyDescent="0.25">
      <c r="B59" s="3"/>
      <c r="F59" s="3"/>
      <c r="I59" s="39" t="s">
        <v>74</v>
      </c>
      <c r="J59" s="40" t="s">
        <v>75</v>
      </c>
      <c r="K59" s="39">
        <v>363</v>
      </c>
      <c r="L59" s="39" t="s">
        <v>76</v>
      </c>
      <c r="M59" s="40" t="s">
        <v>49</v>
      </c>
      <c r="N59" s="40"/>
      <c r="O59" s="41" t="s">
        <v>58</v>
      </c>
      <c r="P59" s="41" t="s">
        <v>59</v>
      </c>
    </row>
    <row r="60" spans="2:16" ht="13.5" thickBot="1" x14ac:dyDescent="0.25">
      <c r="B60" s="3"/>
      <c r="F60" s="3"/>
      <c r="I60" s="39" t="s">
        <v>74</v>
      </c>
      <c r="J60" s="40" t="s">
        <v>75</v>
      </c>
      <c r="K60" s="39">
        <v>364</v>
      </c>
      <c r="L60" s="39" t="s">
        <v>76</v>
      </c>
      <c r="M60" s="40" t="s">
        <v>49</v>
      </c>
      <c r="N60" s="40"/>
      <c r="O60" s="41" t="s">
        <v>58</v>
      </c>
      <c r="P60" s="41" t="s">
        <v>59</v>
      </c>
    </row>
    <row r="61" spans="2:16" ht="13.5" thickBot="1" x14ac:dyDescent="0.25">
      <c r="B61" s="3"/>
      <c r="F61" s="3"/>
      <c r="I61" s="39" t="s">
        <v>74</v>
      </c>
      <c r="J61" s="40" t="s">
        <v>75</v>
      </c>
      <c r="K61" s="39">
        <v>365</v>
      </c>
      <c r="L61" s="39" t="s">
        <v>76</v>
      </c>
      <c r="M61" s="40" t="s">
        <v>49</v>
      </c>
      <c r="N61" s="40"/>
      <c r="O61" s="41" t="s">
        <v>58</v>
      </c>
      <c r="P61" s="41" t="s">
        <v>59</v>
      </c>
    </row>
    <row r="62" spans="2:16" ht="13.5" thickBot="1" x14ac:dyDescent="0.25">
      <c r="B62" s="3"/>
      <c r="F62" s="3"/>
      <c r="I62" s="39" t="s">
        <v>74</v>
      </c>
      <c r="J62" s="40" t="s">
        <v>75</v>
      </c>
      <c r="K62" s="39">
        <v>366</v>
      </c>
      <c r="L62" s="39" t="s">
        <v>76</v>
      </c>
      <c r="M62" s="40" t="s">
        <v>49</v>
      </c>
      <c r="N62" s="40"/>
      <c r="O62" s="41" t="s">
        <v>58</v>
      </c>
      <c r="P62" s="41" t="s">
        <v>59</v>
      </c>
    </row>
    <row r="63" spans="2:16" ht="13.5" thickBot="1" x14ac:dyDescent="0.25">
      <c r="B63" s="3"/>
      <c r="F63" s="3"/>
      <c r="I63" s="39" t="s">
        <v>74</v>
      </c>
      <c r="J63" s="40" t="s">
        <v>75</v>
      </c>
      <c r="K63" s="39">
        <v>367</v>
      </c>
      <c r="L63" s="39" t="s">
        <v>76</v>
      </c>
      <c r="M63" s="40" t="s">
        <v>49</v>
      </c>
      <c r="N63" s="40"/>
      <c r="O63" s="41" t="s">
        <v>58</v>
      </c>
      <c r="P63" s="41" t="s">
        <v>59</v>
      </c>
    </row>
    <row r="64" spans="2:16" ht="13.5" thickBot="1" x14ac:dyDescent="0.25">
      <c r="B64" s="3"/>
      <c r="F64" s="3"/>
      <c r="I64" s="39" t="s">
        <v>74</v>
      </c>
      <c r="J64" s="40" t="s">
        <v>75</v>
      </c>
      <c r="K64" s="39">
        <v>368</v>
      </c>
      <c r="L64" s="39" t="s">
        <v>76</v>
      </c>
      <c r="M64" s="40" t="s">
        <v>49</v>
      </c>
      <c r="N64" s="40"/>
      <c r="O64" s="41" t="s">
        <v>58</v>
      </c>
      <c r="P64" s="41" t="s">
        <v>59</v>
      </c>
    </row>
    <row r="65" spans="2:16" ht="13.5" thickBot="1" x14ac:dyDescent="0.25">
      <c r="B65" s="3"/>
      <c r="F65" s="3"/>
      <c r="I65" s="39" t="s">
        <v>74</v>
      </c>
      <c r="J65" s="40" t="s">
        <v>75</v>
      </c>
      <c r="K65" s="39">
        <v>369</v>
      </c>
      <c r="L65" s="39" t="s">
        <v>76</v>
      </c>
      <c r="M65" s="40" t="s">
        <v>49</v>
      </c>
      <c r="N65" s="40"/>
      <c r="O65" s="41" t="s">
        <v>58</v>
      </c>
      <c r="P65" s="41" t="s">
        <v>59</v>
      </c>
    </row>
    <row r="66" spans="2:16" ht="13.5" thickBot="1" x14ac:dyDescent="0.25">
      <c r="B66" s="3"/>
      <c r="F66" s="3"/>
      <c r="I66" s="39" t="s">
        <v>74</v>
      </c>
      <c r="J66" s="40" t="s">
        <v>75</v>
      </c>
      <c r="K66" s="39">
        <v>370</v>
      </c>
      <c r="L66" s="39" t="s">
        <v>76</v>
      </c>
      <c r="M66" s="40" t="s">
        <v>49</v>
      </c>
      <c r="N66" s="40"/>
      <c r="O66" s="41" t="s">
        <v>58</v>
      </c>
      <c r="P66" s="41" t="s">
        <v>59</v>
      </c>
    </row>
    <row r="67" spans="2:16" ht="13.5" thickBot="1" x14ac:dyDescent="0.25">
      <c r="B67" s="3"/>
      <c r="F67" s="3"/>
      <c r="I67" s="39" t="s">
        <v>74</v>
      </c>
      <c r="J67" s="40" t="s">
        <v>75</v>
      </c>
      <c r="K67" s="39">
        <v>371</v>
      </c>
      <c r="L67" s="39" t="s">
        <v>76</v>
      </c>
      <c r="M67" s="40" t="s">
        <v>49</v>
      </c>
      <c r="N67" s="40"/>
      <c r="O67" s="41" t="s">
        <v>58</v>
      </c>
      <c r="P67" s="41" t="s">
        <v>59</v>
      </c>
    </row>
    <row r="68" spans="2:16" ht="13.5" thickBot="1" x14ac:dyDescent="0.25">
      <c r="B68" s="3"/>
      <c r="F68" s="3"/>
      <c r="I68" s="39" t="s">
        <v>74</v>
      </c>
      <c r="J68" s="40" t="s">
        <v>75</v>
      </c>
      <c r="K68" s="39">
        <v>372</v>
      </c>
      <c r="L68" s="39" t="s">
        <v>76</v>
      </c>
      <c r="M68" s="40" t="s">
        <v>49</v>
      </c>
      <c r="N68" s="40"/>
      <c r="O68" s="41" t="s">
        <v>58</v>
      </c>
      <c r="P68" s="41" t="s">
        <v>59</v>
      </c>
    </row>
    <row r="69" spans="2:16" ht="13.5" thickBot="1" x14ac:dyDescent="0.25">
      <c r="B69" s="3"/>
      <c r="F69" s="3"/>
      <c r="I69" s="39" t="s">
        <v>74</v>
      </c>
      <c r="J69" s="40" t="s">
        <v>75</v>
      </c>
      <c r="K69" s="39">
        <v>373</v>
      </c>
      <c r="L69" s="39" t="s">
        <v>76</v>
      </c>
      <c r="M69" s="40" t="s">
        <v>49</v>
      </c>
      <c r="N69" s="40"/>
      <c r="O69" s="41" t="s">
        <v>58</v>
      </c>
      <c r="P69" s="41" t="s">
        <v>59</v>
      </c>
    </row>
    <row r="70" spans="2:16" ht="13.5" thickBot="1" x14ac:dyDescent="0.25">
      <c r="B70" s="3"/>
      <c r="F70" s="3"/>
      <c r="I70" s="39" t="s">
        <v>74</v>
      </c>
      <c r="J70" s="40" t="s">
        <v>75</v>
      </c>
      <c r="K70" s="39">
        <v>374</v>
      </c>
      <c r="L70" s="39" t="s">
        <v>76</v>
      </c>
      <c r="M70" s="40" t="s">
        <v>49</v>
      </c>
      <c r="N70" s="40"/>
      <c r="O70" s="41" t="s">
        <v>58</v>
      </c>
      <c r="P70" s="41" t="s">
        <v>59</v>
      </c>
    </row>
    <row r="71" spans="2:16" x14ac:dyDescent="0.2">
      <c r="B71" s="3"/>
      <c r="F71" s="3"/>
    </row>
    <row r="72" spans="2:16" x14ac:dyDescent="0.2">
      <c r="B72" s="3"/>
      <c r="F72" s="3"/>
    </row>
    <row r="73" spans="2:16" x14ac:dyDescent="0.2">
      <c r="B73" s="3"/>
      <c r="F73" s="3"/>
    </row>
    <row r="74" spans="2:16" x14ac:dyDescent="0.2">
      <c r="B74" s="3"/>
      <c r="F74" s="3"/>
    </row>
    <row r="75" spans="2:16" x14ac:dyDescent="0.2">
      <c r="B75" s="3"/>
      <c r="F75" s="3"/>
    </row>
    <row r="76" spans="2:16" x14ac:dyDescent="0.2">
      <c r="B76" s="3"/>
      <c r="F76" s="3"/>
    </row>
    <row r="77" spans="2:16" x14ac:dyDescent="0.2">
      <c r="B77" s="3"/>
      <c r="F77" s="3"/>
    </row>
    <row r="78" spans="2:16" x14ac:dyDescent="0.2">
      <c r="B78" s="3"/>
      <c r="F78" s="3"/>
    </row>
    <row r="79" spans="2:16" x14ac:dyDescent="0.2">
      <c r="B79" s="3"/>
      <c r="F79" s="3"/>
    </row>
    <row r="80" spans="2:1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2024-01-11T01:54:19Z</dcterms:modified>
</cp:coreProperties>
</file>