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25BB67E-F3C5-43B2-A89E-5300F63F4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16" i="1" l="1"/>
  <c r="F316" i="1"/>
  <c r="G316" i="1" s="1"/>
  <c r="Q316" i="1"/>
  <c r="S316" i="1"/>
  <c r="Q312" i="1"/>
  <c r="S312" i="1"/>
  <c r="Q314" i="1"/>
  <c r="S314" i="1"/>
  <c r="Q315" i="1"/>
  <c r="S315" i="1"/>
  <c r="Q304" i="1"/>
  <c r="S304" i="1"/>
  <c r="Q307" i="1"/>
  <c r="S307" i="1"/>
  <c r="Q308" i="1"/>
  <c r="S308" i="1"/>
  <c r="Q309" i="1"/>
  <c r="S309" i="1"/>
  <c r="Q311" i="1"/>
  <c r="S311" i="1"/>
  <c r="Q313" i="1"/>
  <c r="S313" i="1"/>
  <c r="D11" i="1"/>
  <c r="P316" i="1" s="1"/>
  <c r="D12" i="1"/>
  <c r="Q310" i="1"/>
  <c r="S310" i="1"/>
  <c r="D9" i="1"/>
  <c r="C9" i="1"/>
  <c r="Q302" i="1"/>
  <c r="S302" i="1"/>
  <c r="Q303" i="1"/>
  <c r="S303" i="1"/>
  <c r="Q305" i="1"/>
  <c r="S305" i="1"/>
  <c r="Q306" i="1"/>
  <c r="S306" i="1"/>
  <c r="Q301" i="1"/>
  <c r="S301" i="1"/>
  <c r="Q298" i="1"/>
  <c r="S298" i="1"/>
  <c r="S300" i="1"/>
  <c r="Q300" i="1"/>
  <c r="S299" i="1"/>
  <c r="Q299" i="1"/>
  <c r="S297" i="1"/>
  <c r="Q297" i="1"/>
  <c r="S296" i="1"/>
  <c r="Q296" i="1"/>
  <c r="S295" i="1"/>
  <c r="Q295" i="1"/>
  <c r="D13" i="1"/>
  <c r="S121" i="1"/>
  <c r="S273" i="1"/>
  <c r="S274" i="1"/>
  <c r="S283" i="1"/>
  <c r="S284" i="1"/>
  <c r="S285" i="1"/>
  <c r="S286" i="1"/>
  <c r="S287" i="1"/>
  <c r="S289" i="1"/>
  <c r="S290" i="1"/>
  <c r="S291" i="1"/>
  <c r="S292" i="1"/>
  <c r="S293" i="1"/>
  <c r="S120" i="1"/>
  <c r="S294" i="1"/>
  <c r="S281" i="1"/>
  <c r="S280" i="1"/>
  <c r="S81" i="1"/>
  <c r="S271" i="1"/>
  <c r="S76" i="1"/>
  <c r="S288" i="1"/>
  <c r="S253" i="1"/>
  <c r="S21" i="1"/>
  <c r="S230" i="1"/>
  <c r="S244" i="1"/>
  <c r="S91" i="1"/>
  <c r="S212" i="1"/>
  <c r="S245" i="1"/>
  <c r="S239" i="1"/>
  <c r="S208" i="1"/>
  <c r="S207" i="1"/>
  <c r="S247" i="1"/>
  <c r="S221" i="1"/>
  <c r="S210" i="1"/>
  <c r="S257" i="1"/>
  <c r="S71" i="1"/>
  <c r="S211" i="1"/>
  <c r="S248" i="1"/>
  <c r="S242" i="1"/>
  <c r="S243" i="1"/>
  <c r="S80" i="1"/>
  <c r="S201" i="1"/>
  <c r="S279" i="1"/>
  <c r="S252" i="1"/>
  <c r="S231" i="1"/>
  <c r="S256" i="1"/>
  <c r="S225" i="1"/>
  <c r="S249" i="1"/>
  <c r="S183" i="1"/>
  <c r="S213" i="1"/>
  <c r="S194" i="1"/>
  <c r="S173" i="1"/>
  <c r="S241" i="1"/>
  <c r="S262" i="1"/>
  <c r="S214" i="1"/>
  <c r="S268" i="1"/>
  <c r="S182" i="1"/>
  <c r="S275" i="1"/>
  <c r="S167" i="1"/>
  <c r="S234" i="1"/>
  <c r="S65" i="1"/>
  <c r="S240" i="1"/>
  <c r="S250" i="1"/>
  <c r="S233" i="1"/>
  <c r="S224" i="1"/>
  <c r="S259" i="1"/>
  <c r="S215" i="1"/>
  <c r="S196" i="1"/>
  <c r="S266" i="1"/>
  <c r="S267" i="1"/>
  <c r="S265" i="1"/>
  <c r="S246" i="1"/>
  <c r="S278" i="1"/>
  <c r="S198" i="1"/>
  <c r="S200" i="1"/>
  <c r="S223" i="1"/>
  <c r="S184" i="1"/>
  <c r="S185" i="1"/>
  <c r="S155" i="1"/>
  <c r="S170" i="1"/>
  <c r="S177" i="1"/>
  <c r="S264" i="1"/>
  <c r="S220" i="1"/>
  <c r="S255" i="1"/>
  <c r="S269" i="1"/>
  <c r="S232" i="1"/>
  <c r="S159" i="1"/>
  <c r="S203" i="1"/>
  <c r="S227" i="1"/>
  <c r="S164" i="1"/>
  <c r="S169" i="1"/>
  <c r="S186" i="1"/>
  <c r="S187" i="1"/>
  <c r="S222" i="1"/>
  <c r="S235" i="1"/>
  <c r="S125" i="1"/>
  <c r="S126" i="1"/>
  <c r="S124" i="1"/>
  <c r="S205" i="1"/>
  <c r="S135" i="1"/>
  <c r="S206" i="1"/>
  <c r="S161" i="1"/>
  <c r="S251" i="1"/>
  <c r="S160" i="1"/>
  <c r="S228" i="1"/>
  <c r="S276" i="1"/>
  <c r="S78" i="1"/>
  <c r="S149" i="1"/>
  <c r="S237" i="1"/>
  <c r="S85" i="1"/>
  <c r="S174" i="1"/>
  <c r="S72" i="1"/>
  <c r="S270" i="1"/>
  <c r="S202" i="1"/>
  <c r="S254" i="1"/>
  <c r="S260" i="1"/>
  <c r="S67" i="1"/>
  <c r="S191" i="1"/>
  <c r="S25" i="1"/>
  <c r="S181" i="1"/>
  <c r="S209" i="1"/>
  <c r="S195" i="1"/>
  <c r="S226" i="1"/>
  <c r="S216" i="1"/>
  <c r="S236" i="1"/>
  <c r="S175" i="1"/>
  <c r="S66" i="1"/>
  <c r="S162" i="1"/>
  <c r="S156" i="1"/>
  <c r="S34" i="1"/>
  <c r="S68" i="1"/>
  <c r="S193" i="1"/>
  <c r="S192" i="1"/>
  <c r="S197" i="1"/>
  <c r="S199" i="1"/>
  <c r="S53" i="1"/>
  <c r="S204" i="1"/>
  <c r="S219" i="1"/>
  <c r="S188" i="1"/>
  <c r="S150" i="1"/>
  <c r="S163" i="1"/>
  <c r="S176" i="1"/>
  <c r="S165" i="1"/>
  <c r="S83" i="1"/>
  <c r="S31" i="1"/>
  <c r="S238" i="1"/>
  <c r="S263" i="1"/>
  <c r="S277" i="1"/>
  <c r="S261" i="1"/>
  <c r="S115" i="1"/>
  <c r="S157" i="1"/>
  <c r="S258" i="1"/>
  <c r="S33" i="1"/>
  <c r="S179" i="1"/>
  <c r="S168" i="1"/>
  <c r="S217" i="1"/>
  <c r="S64" i="1"/>
  <c r="S158" i="1"/>
  <c r="S69" i="1"/>
  <c r="S92" i="1"/>
  <c r="S70" i="1"/>
  <c r="S41" i="1"/>
  <c r="S61" i="1"/>
  <c r="S180" i="1"/>
  <c r="S129" i="1"/>
  <c r="S130" i="1"/>
  <c r="S229" i="1"/>
  <c r="S148" i="1"/>
  <c r="S59" i="1"/>
  <c r="S60" i="1"/>
  <c r="S189" i="1"/>
  <c r="S190" i="1"/>
  <c r="S178" i="1"/>
  <c r="S151" i="1"/>
  <c r="S42" i="1"/>
  <c r="S144" i="1"/>
  <c r="S23" i="1"/>
  <c r="S55" i="1"/>
  <c r="S152" i="1"/>
  <c r="S154" i="1"/>
  <c r="S73" i="1"/>
  <c r="S48" i="1"/>
  <c r="S136" i="1"/>
  <c r="S138" i="1"/>
  <c r="S218" i="1"/>
  <c r="S56" i="1"/>
  <c r="S142" i="1"/>
  <c r="S89" i="1"/>
  <c r="S24" i="1"/>
  <c r="S95" i="1"/>
  <c r="S79" i="1"/>
  <c r="S93" i="1"/>
  <c r="S58" i="1"/>
  <c r="S272" i="1"/>
  <c r="S43" i="1"/>
  <c r="S74" i="1"/>
  <c r="S75" i="1"/>
  <c r="S171" i="1"/>
  <c r="S63" i="1"/>
  <c r="S146" i="1"/>
  <c r="S147" i="1"/>
  <c r="S32" i="1"/>
  <c r="S52" i="1"/>
  <c r="S145" i="1"/>
  <c r="S44" i="1"/>
  <c r="S172" i="1"/>
  <c r="S54" i="1"/>
  <c r="S166" i="1"/>
  <c r="S90" i="1"/>
  <c r="S127" i="1"/>
  <c r="S128" i="1"/>
  <c r="S131" i="1"/>
  <c r="S132" i="1"/>
  <c r="S49" i="1"/>
  <c r="S84" i="1"/>
  <c r="S45" i="1"/>
  <c r="S101" i="1"/>
  <c r="S39" i="1"/>
  <c r="S86" i="1"/>
  <c r="S153" i="1"/>
  <c r="S114" i="1"/>
  <c r="S37" i="1"/>
  <c r="S47" i="1"/>
  <c r="S57" i="1"/>
  <c r="S35" i="1"/>
  <c r="S123" i="1"/>
  <c r="S30" i="1"/>
  <c r="S88" i="1"/>
  <c r="S82" i="1"/>
  <c r="S27" i="1"/>
  <c r="S137" i="1"/>
  <c r="S107" i="1"/>
  <c r="S40" i="1"/>
  <c r="S62" i="1"/>
  <c r="S143" i="1"/>
  <c r="S77" i="1"/>
  <c r="S104" i="1"/>
  <c r="S38" i="1"/>
  <c r="S87" i="1"/>
  <c r="S111" i="1"/>
  <c r="S28" i="1"/>
  <c r="S46" i="1"/>
  <c r="S139" i="1"/>
  <c r="S112" i="1"/>
  <c r="S122" i="1"/>
  <c r="S118" i="1"/>
  <c r="S22" i="1"/>
  <c r="S140" i="1"/>
  <c r="S141" i="1"/>
  <c r="S51" i="1"/>
  <c r="S117" i="1"/>
  <c r="S108" i="1"/>
  <c r="S26" i="1"/>
  <c r="S109" i="1"/>
  <c r="S133" i="1"/>
  <c r="S134" i="1"/>
  <c r="S110" i="1"/>
  <c r="S119" i="1"/>
  <c r="S36" i="1"/>
  <c r="S29" i="1"/>
  <c r="S282" i="1"/>
  <c r="S103" i="1"/>
  <c r="S98" i="1"/>
  <c r="S94" i="1"/>
  <c r="S106" i="1"/>
  <c r="S100" i="1"/>
  <c r="S50" i="1"/>
  <c r="S99" i="1"/>
  <c r="S116" i="1"/>
  <c r="S113" i="1"/>
  <c r="S97" i="1"/>
  <c r="S105" i="1"/>
  <c r="S96" i="1"/>
  <c r="S102" i="1"/>
  <c r="E41" i="1"/>
  <c r="F41" i="1" s="1"/>
  <c r="G41" i="1" s="1"/>
  <c r="I41" i="1" s="1"/>
  <c r="Q21" i="1"/>
  <c r="C8" i="1"/>
  <c r="C7" i="1"/>
  <c r="E312" i="1" s="1"/>
  <c r="F312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4" i="1"/>
  <c r="Q55" i="1"/>
  <c r="Q56" i="1"/>
  <c r="Q57" i="1"/>
  <c r="Q58" i="1"/>
  <c r="Q60" i="1"/>
  <c r="Q59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5" i="1"/>
  <c r="Q74" i="1"/>
  <c r="Q77" i="1"/>
  <c r="Q78" i="1"/>
  <c r="Q79" i="1"/>
  <c r="Q80" i="1"/>
  <c r="Q82" i="1"/>
  <c r="Q83" i="1"/>
  <c r="Q84" i="1"/>
  <c r="Q85" i="1"/>
  <c r="Q86" i="1"/>
  <c r="Q87" i="1"/>
  <c r="Q88" i="1"/>
  <c r="Q89" i="1"/>
  <c r="Q90" i="1"/>
  <c r="Q91" i="1"/>
  <c r="Q92" i="1"/>
  <c r="Q93" i="1"/>
  <c r="Q95" i="1"/>
  <c r="Q101" i="1"/>
  <c r="Q104" i="1"/>
  <c r="Q108" i="1"/>
  <c r="Q109" i="1"/>
  <c r="Q119" i="1"/>
  <c r="Q122" i="1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188" i="3"/>
  <c r="C188" i="3"/>
  <c r="G31" i="3"/>
  <c r="C31" i="3"/>
  <c r="G187" i="3"/>
  <c r="C187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186" i="3"/>
  <c r="C186" i="3"/>
  <c r="G185" i="3"/>
  <c r="C185" i="3"/>
  <c r="G21" i="3"/>
  <c r="C21" i="3"/>
  <c r="G20" i="3"/>
  <c r="C20" i="3"/>
  <c r="G19" i="3"/>
  <c r="C19" i="3"/>
  <c r="G184" i="3"/>
  <c r="C184" i="3"/>
  <c r="G18" i="3"/>
  <c r="C18" i="3"/>
  <c r="G183" i="3"/>
  <c r="C183" i="3"/>
  <c r="G17" i="3"/>
  <c r="C17" i="3"/>
  <c r="G16" i="3"/>
  <c r="C16" i="3"/>
  <c r="G15" i="3"/>
  <c r="C15" i="3"/>
  <c r="G14" i="3"/>
  <c r="C14" i="3"/>
  <c r="G13" i="3"/>
  <c r="C13" i="3"/>
  <c r="G182" i="3"/>
  <c r="C182" i="3"/>
  <c r="G12" i="3"/>
  <c r="C1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1" i="3"/>
  <c r="C1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99" i="3"/>
  <c r="D99" i="3"/>
  <c r="B99" i="3"/>
  <c r="A99" i="3"/>
  <c r="H98" i="3"/>
  <c r="B98" i="3"/>
  <c r="D98" i="3"/>
  <c r="A98" i="3"/>
  <c r="H97" i="3"/>
  <c r="D97" i="3"/>
  <c r="B97" i="3"/>
  <c r="A97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92" i="3"/>
  <c r="B92" i="3"/>
  <c r="D92" i="3"/>
  <c r="A92" i="3"/>
  <c r="H91" i="3"/>
  <c r="D91" i="3"/>
  <c r="B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D87" i="3"/>
  <c r="B87" i="3"/>
  <c r="A87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D83" i="3"/>
  <c r="B83" i="3"/>
  <c r="A83" i="3"/>
  <c r="H82" i="3"/>
  <c r="B82" i="3"/>
  <c r="D82" i="3"/>
  <c r="A82" i="3"/>
  <c r="H81" i="3"/>
  <c r="D81" i="3"/>
  <c r="B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D75" i="3"/>
  <c r="B75" i="3"/>
  <c r="A75" i="3"/>
  <c r="H74" i="3"/>
  <c r="B74" i="3"/>
  <c r="D74" i="3"/>
  <c r="A74" i="3"/>
  <c r="H73" i="3"/>
  <c r="D73" i="3"/>
  <c r="B73" i="3"/>
  <c r="A73" i="3"/>
  <c r="H72" i="3"/>
  <c r="B72" i="3"/>
  <c r="D72" i="3"/>
  <c r="A72" i="3"/>
  <c r="H71" i="3"/>
  <c r="D71" i="3"/>
  <c r="B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188" i="3"/>
  <c r="D188" i="3"/>
  <c r="B188" i="3"/>
  <c r="A188" i="3"/>
  <c r="H31" i="3"/>
  <c r="B31" i="3"/>
  <c r="D31" i="3"/>
  <c r="A31" i="3"/>
  <c r="H187" i="3"/>
  <c r="D187" i="3"/>
  <c r="B187" i="3"/>
  <c r="A187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186" i="3"/>
  <c r="D186" i="3"/>
  <c r="B186" i="3"/>
  <c r="A186" i="3"/>
  <c r="H185" i="3"/>
  <c r="B185" i="3"/>
  <c r="D185" i="3"/>
  <c r="A185" i="3"/>
  <c r="H21" i="3"/>
  <c r="D21" i="3"/>
  <c r="B21" i="3"/>
  <c r="A21" i="3"/>
  <c r="H20" i="3"/>
  <c r="B20" i="3"/>
  <c r="D20" i="3"/>
  <c r="A20" i="3"/>
  <c r="H19" i="3"/>
  <c r="D19" i="3"/>
  <c r="B19" i="3"/>
  <c r="A19" i="3"/>
  <c r="H184" i="3"/>
  <c r="B184" i="3"/>
  <c r="D184" i="3"/>
  <c r="A184" i="3"/>
  <c r="H18" i="3"/>
  <c r="D18" i="3"/>
  <c r="B18" i="3"/>
  <c r="A18" i="3"/>
  <c r="H183" i="3"/>
  <c r="B183" i="3"/>
  <c r="D183" i="3"/>
  <c r="A183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82" i="3"/>
  <c r="B182" i="3"/>
  <c r="D182" i="3"/>
  <c r="A182" i="3"/>
  <c r="H12" i="3"/>
  <c r="F12" i="3"/>
  <c r="D12" i="3"/>
  <c r="B12" i="3"/>
  <c r="A12" i="3"/>
  <c r="H181" i="3"/>
  <c r="B181" i="3"/>
  <c r="F181" i="3"/>
  <c r="D181" i="3"/>
  <c r="A181" i="3"/>
  <c r="H180" i="3"/>
  <c r="B180" i="3"/>
  <c r="F180" i="3"/>
  <c r="D180" i="3"/>
  <c r="A180" i="3"/>
  <c r="H179" i="3"/>
  <c r="F179" i="3"/>
  <c r="D179" i="3"/>
  <c r="B179" i="3"/>
  <c r="A179" i="3"/>
  <c r="H178" i="3"/>
  <c r="F178" i="3"/>
  <c r="D178" i="3"/>
  <c r="B178" i="3"/>
  <c r="A178" i="3"/>
  <c r="H177" i="3"/>
  <c r="D177" i="3"/>
  <c r="B177" i="3"/>
  <c r="A177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D169" i="3"/>
  <c r="B169" i="3"/>
  <c r="A169" i="3"/>
  <c r="H168" i="3"/>
  <c r="B168" i="3"/>
  <c r="D168" i="3"/>
  <c r="A168" i="3"/>
  <c r="H167" i="3"/>
  <c r="D167" i="3"/>
  <c r="B167" i="3"/>
  <c r="A167" i="3"/>
  <c r="H166" i="3"/>
  <c r="B166" i="3"/>
  <c r="D166" i="3"/>
  <c r="A166" i="3"/>
  <c r="H165" i="3"/>
  <c r="D165" i="3"/>
  <c r="B165" i="3"/>
  <c r="A165" i="3"/>
  <c r="H164" i="3"/>
  <c r="B164" i="3"/>
  <c r="D164" i="3"/>
  <c r="A164" i="3"/>
  <c r="H163" i="3"/>
  <c r="D163" i="3"/>
  <c r="B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D159" i="3"/>
  <c r="B159" i="3"/>
  <c r="A159" i="3"/>
  <c r="H158" i="3"/>
  <c r="B158" i="3"/>
  <c r="D158" i="3"/>
  <c r="A158" i="3"/>
  <c r="H157" i="3"/>
  <c r="D157" i="3"/>
  <c r="B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D151" i="3"/>
  <c r="B151" i="3"/>
  <c r="A151" i="3"/>
  <c r="H150" i="3"/>
  <c r="B150" i="3"/>
  <c r="D150" i="3"/>
  <c r="A150" i="3"/>
  <c r="H149" i="3"/>
  <c r="D149" i="3"/>
  <c r="B149" i="3"/>
  <c r="A149" i="3"/>
  <c r="H148" i="3"/>
  <c r="B148" i="3"/>
  <c r="D148" i="3"/>
  <c r="A148" i="3"/>
  <c r="H147" i="3"/>
  <c r="D147" i="3"/>
  <c r="B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D143" i="3"/>
  <c r="B143" i="3"/>
  <c r="A143" i="3"/>
  <c r="H142" i="3"/>
  <c r="B142" i="3"/>
  <c r="D142" i="3"/>
  <c r="A142" i="3"/>
  <c r="H141" i="3"/>
  <c r="D141" i="3"/>
  <c r="B141" i="3"/>
  <c r="A141" i="3"/>
  <c r="H11" i="3"/>
  <c r="B11" i="3"/>
  <c r="D11" i="3"/>
  <c r="A11" i="3"/>
  <c r="H140" i="3"/>
  <c r="D140" i="3"/>
  <c r="B140" i="3"/>
  <c r="A140" i="3"/>
  <c r="H139" i="3"/>
  <c r="B139" i="3"/>
  <c r="D139" i="3"/>
  <c r="A139" i="3"/>
  <c r="H138" i="3"/>
  <c r="D138" i="3"/>
  <c r="B138" i="3"/>
  <c r="A138" i="3"/>
  <c r="H137" i="3"/>
  <c r="B137" i="3"/>
  <c r="D137" i="3"/>
  <c r="A137" i="3"/>
  <c r="H136" i="3"/>
  <c r="D136" i="3"/>
  <c r="B136" i="3"/>
  <c r="A136" i="3"/>
  <c r="H135" i="3"/>
  <c r="B135" i="3"/>
  <c r="D135" i="3"/>
  <c r="A135" i="3"/>
  <c r="H134" i="3"/>
  <c r="D134" i="3"/>
  <c r="B134" i="3"/>
  <c r="A134" i="3"/>
  <c r="H133" i="3"/>
  <c r="B133" i="3"/>
  <c r="D133" i="3"/>
  <c r="A133" i="3"/>
  <c r="H132" i="3"/>
  <c r="D132" i="3"/>
  <c r="B132" i="3"/>
  <c r="A132" i="3"/>
  <c r="H131" i="3"/>
  <c r="B131" i="3"/>
  <c r="D131" i="3"/>
  <c r="A131" i="3"/>
  <c r="H130" i="3"/>
  <c r="D130" i="3"/>
  <c r="B130" i="3"/>
  <c r="A130" i="3"/>
  <c r="H129" i="3"/>
  <c r="B129" i="3"/>
  <c r="D129" i="3"/>
  <c r="A129" i="3"/>
  <c r="H128" i="3"/>
  <c r="D128" i="3"/>
  <c r="B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D112" i="3"/>
  <c r="B112" i="3"/>
  <c r="A112" i="3"/>
  <c r="Q294" i="1"/>
  <c r="Q291" i="1"/>
  <c r="Q292" i="1"/>
  <c r="Q293" i="1"/>
  <c r="Q287" i="1"/>
  <c r="Q289" i="1"/>
  <c r="Q290" i="1"/>
  <c r="Q288" i="1"/>
  <c r="Q121" i="1"/>
  <c r="F16" i="1"/>
  <c r="F17" i="1" s="1"/>
  <c r="Q282" i="1"/>
  <c r="C17" i="1"/>
  <c r="Q283" i="1"/>
  <c r="Q284" i="1"/>
  <c r="Q285" i="1"/>
  <c r="Q280" i="1"/>
  <c r="Q286" i="1"/>
  <c r="Q117" i="1"/>
  <c r="Q118" i="1"/>
  <c r="Q107" i="1"/>
  <c r="Q110" i="1"/>
  <c r="Q111" i="1"/>
  <c r="Q112" i="1"/>
  <c r="Q114" i="1"/>
  <c r="Q115" i="1"/>
  <c r="Q124" i="1"/>
  <c r="Q125" i="1"/>
  <c r="Q129" i="1"/>
  <c r="Q127" i="1"/>
  <c r="Q131" i="1"/>
  <c r="Q133" i="1"/>
  <c r="Q264" i="1"/>
  <c r="Q265" i="1"/>
  <c r="Q266" i="1"/>
  <c r="Q269" i="1"/>
  <c r="Q270" i="1"/>
  <c r="Q142" i="1"/>
  <c r="Q272" i="1"/>
  <c r="Q273" i="1"/>
  <c r="Q274" i="1"/>
  <c r="Q275" i="1"/>
  <c r="Q276" i="1"/>
  <c r="Q277" i="1"/>
  <c r="Q278" i="1"/>
  <c r="Q279" i="1"/>
  <c r="Q143" i="1"/>
  <c r="Q144" i="1"/>
  <c r="Q145" i="1"/>
  <c r="Q146" i="1"/>
  <c r="Q147" i="1"/>
  <c r="Q148" i="1"/>
  <c r="Q152" i="1"/>
  <c r="Q156" i="1"/>
  <c r="Q157" i="1"/>
  <c r="Q158" i="1"/>
  <c r="Q159" i="1"/>
  <c r="Q160" i="1"/>
  <c r="Q162" i="1"/>
  <c r="Q166" i="1"/>
  <c r="Q168" i="1"/>
  <c r="Q171" i="1"/>
  <c r="Q172" i="1"/>
  <c r="Q135" i="1"/>
  <c r="Q136" i="1"/>
  <c r="Q137" i="1"/>
  <c r="Q138" i="1"/>
  <c r="Q175" i="1"/>
  <c r="Q176" i="1"/>
  <c r="Q177" i="1"/>
  <c r="Q181" i="1"/>
  <c r="Q192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5" i="1"/>
  <c r="Q216" i="1"/>
  <c r="Q221" i="1"/>
  <c r="Q223" i="1"/>
  <c r="Q224" i="1"/>
  <c r="Q225" i="1"/>
  <c r="Q226" i="1"/>
  <c r="Q231" i="1"/>
  <c r="Q232" i="1"/>
  <c r="Q235" i="1"/>
  <c r="Q237" i="1"/>
  <c r="Q239" i="1"/>
  <c r="Q241" i="1"/>
  <c r="Q245" i="1"/>
  <c r="Q246" i="1"/>
  <c r="Q244" i="1"/>
  <c r="Q247" i="1"/>
  <c r="Q248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139" i="1"/>
  <c r="Q140" i="1"/>
  <c r="Q141" i="1"/>
  <c r="Q163" i="1"/>
  <c r="Q165" i="1"/>
  <c r="Q173" i="1"/>
  <c r="Q174" i="1"/>
  <c r="Q183" i="1"/>
  <c r="Q184" i="1"/>
  <c r="Q185" i="1"/>
  <c r="Q186" i="1"/>
  <c r="Q187" i="1"/>
  <c r="Q188" i="1"/>
  <c r="Q189" i="1"/>
  <c r="Q190" i="1"/>
  <c r="Q191" i="1"/>
  <c r="Q212" i="1"/>
  <c r="Q213" i="1"/>
  <c r="Q214" i="1"/>
  <c r="Q217" i="1"/>
  <c r="Q218" i="1"/>
  <c r="Q227" i="1"/>
  <c r="Q228" i="1"/>
  <c r="Q229" i="1"/>
  <c r="Q240" i="1"/>
  <c r="Q263" i="1"/>
  <c r="Q99" i="1"/>
  <c r="Q102" i="1"/>
  <c r="Q103" i="1"/>
  <c r="Q105" i="1"/>
  <c r="Q123" i="1"/>
  <c r="Q94" i="1"/>
  <c r="Q96" i="1"/>
  <c r="Q97" i="1"/>
  <c r="Q98" i="1"/>
  <c r="Q100" i="1"/>
  <c r="Q106" i="1"/>
  <c r="Q113" i="1"/>
  <c r="Q116" i="1"/>
  <c r="Q126" i="1"/>
  <c r="Q130" i="1"/>
  <c r="Q128" i="1"/>
  <c r="Q132" i="1"/>
  <c r="Q134" i="1"/>
  <c r="Q149" i="1"/>
  <c r="Q150" i="1"/>
  <c r="Q151" i="1"/>
  <c r="Q153" i="1"/>
  <c r="Q154" i="1"/>
  <c r="Q155" i="1"/>
  <c r="Q161" i="1"/>
  <c r="Q164" i="1"/>
  <c r="Q167" i="1"/>
  <c r="Q169" i="1"/>
  <c r="Q170" i="1"/>
  <c r="Q178" i="1"/>
  <c r="Q179" i="1"/>
  <c r="Q180" i="1"/>
  <c r="Q182" i="1"/>
  <c r="Q193" i="1"/>
  <c r="Q219" i="1"/>
  <c r="Q220" i="1"/>
  <c r="Q222" i="1"/>
  <c r="Q230" i="1"/>
  <c r="Q233" i="1"/>
  <c r="Q234" i="1"/>
  <c r="Q236" i="1"/>
  <c r="Q238" i="1"/>
  <c r="Q242" i="1"/>
  <c r="Q243" i="1"/>
  <c r="Q249" i="1"/>
  <c r="Q267" i="1"/>
  <c r="Q268" i="1"/>
  <c r="Q76" i="1"/>
  <c r="Q120" i="1"/>
  <c r="Q81" i="1"/>
  <c r="Q271" i="1"/>
  <c r="Q281" i="1"/>
  <c r="Q50" i="1"/>
  <c r="E276" i="1"/>
  <c r="F276" i="1" s="1"/>
  <c r="G276" i="1" s="1"/>
  <c r="I276" i="1" s="1"/>
  <c r="E272" i="1"/>
  <c r="F272" i="1"/>
  <c r="E268" i="1"/>
  <c r="F268" i="1"/>
  <c r="G268" i="1" s="1"/>
  <c r="I268" i="1" s="1"/>
  <c r="E264" i="1"/>
  <c r="F264" i="1" s="1"/>
  <c r="E260" i="1"/>
  <c r="F260" i="1" s="1"/>
  <c r="G260" i="1" s="1"/>
  <c r="I260" i="1" s="1"/>
  <c r="E256" i="1"/>
  <c r="F256" i="1" s="1"/>
  <c r="G256" i="1" s="1"/>
  <c r="I256" i="1" s="1"/>
  <c r="E252" i="1"/>
  <c r="F252" i="1" s="1"/>
  <c r="G252" i="1" s="1"/>
  <c r="I252" i="1" s="1"/>
  <c r="E248" i="1"/>
  <c r="F248" i="1" s="1"/>
  <c r="E244" i="1"/>
  <c r="F244" i="1" s="1"/>
  <c r="G244" i="1" s="1"/>
  <c r="I244" i="1" s="1"/>
  <c r="E240" i="1"/>
  <c r="F240" i="1" s="1"/>
  <c r="G240" i="1" s="1"/>
  <c r="I240" i="1" s="1"/>
  <c r="E236" i="1"/>
  <c r="F236" i="1" s="1"/>
  <c r="G236" i="1" s="1"/>
  <c r="I236" i="1" s="1"/>
  <c r="E232" i="1"/>
  <c r="F232" i="1" s="1"/>
  <c r="E228" i="1"/>
  <c r="F228" i="1" s="1"/>
  <c r="G228" i="1" s="1"/>
  <c r="I228" i="1" s="1"/>
  <c r="E224" i="1"/>
  <c r="F224" i="1"/>
  <c r="G224" i="1" s="1"/>
  <c r="I224" i="1" s="1"/>
  <c r="E220" i="1"/>
  <c r="F220" i="1" s="1"/>
  <c r="G220" i="1" s="1"/>
  <c r="I220" i="1" s="1"/>
  <c r="E216" i="1"/>
  <c r="F216" i="1" s="1"/>
  <c r="G216" i="1" s="1"/>
  <c r="I216" i="1" s="1"/>
  <c r="E212" i="1"/>
  <c r="F212" i="1" s="1"/>
  <c r="G212" i="1" s="1"/>
  <c r="I212" i="1" s="1"/>
  <c r="E208" i="1"/>
  <c r="F208" i="1" s="1"/>
  <c r="G208" i="1" s="1"/>
  <c r="I208" i="1" s="1"/>
  <c r="E204" i="1"/>
  <c r="F204" i="1" s="1"/>
  <c r="G204" i="1" s="1"/>
  <c r="I204" i="1" s="1"/>
  <c r="E200" i="1"/>
  <c r="F200" i="1" s="1"/>
  <c r="E196" i="1"/>
  <c r="E192" i="1"/>
  <c r="F192" i="1" s="1"/>
  <c r="E188" i="1"/>
  <c r="E184" i="1"/>
  <c r="E180" i="1"/>
  <c r="E176" i="1"/>
  <c r="F176" i="1" s="1"/>
  <c r="E172" i="1"/>
  <c r="E168" i="1"/>
  <c r="F168" i="1" s="1"/>
  <c r="G168" i="1" s="1"/>
  <c r="I168" i="1" s="1"/>
  <c r="E164" i="1"/>
  <c r="E160" i="1"/>
  <c r="E156" i="1"/>
  <c r="F156" i="1" s="1"/>
  <c r="G156" i="1" s="1"/>
  <c r="I156" i="1" s="1"/>
  <c r="E152" i="1"/>
  <c r="E148" i="1"/>
  <c r="F148" i="1" s="1"/>
  <c r="G148" i="1" s="1"/>
  <c r="I148" i="1" s="1"/>
  <c r="E144" i="1"/>
  <c r="E140" i="1"/>
  <c r="F140" i="1" s="1"/>
  <c r="E136" i="1"/>
  <c r="E132" i="1"/>
  <c r="F132" i="1" s="1"/>
  <c r="G132" i="1" s="1"/>
  <c r="I132" i="1" s="1"/>
  <c r="E128" i="1"/>
  <c r="F128" i="1"/>
  <c r="G128" i="1" s="1"/>
  <c r="I128" i="1" s="1"/>
  <c r="E124" i="1"/>
  <c r="F124" i="1" s="1"/>
  <c r="G124" i="1" s="1"/>
  <c r="E120" i="1"/>
  <c r="F120" i="1" s="1"/>
  <c r="G120" i="1" s="1"/>
  <c r="K120" i="1" s="1"/>
  <c r="E116" i="1"/>
  <c r="F116" i="1" s="1"/>
  <c r="G116" i="1" s="1"/>
  <c r="H116" i="1" s="1"/>
  <c r="E112" i="1"/>
  <c r="F112" i="1" s="1"/>
  <c r="G112" i="1" s="1"/>
  <c r="I112" i="1" s="1"/>
  <c r="E108" i="1"/>
  <c r="E104" i="1"/>
  <c r="F104" i="1" s="1"/>
  <c r="G104" i="1" s="1"/>
  <c r="I104" i="1" s="1"/>
  <c r="E100" i="1"/>
  <c r="F100" i="1" s="1"/>
  <c r="G100" i="1" s="1"/>
  <c r="H100" i="1" s="1"/>
  <c r="E96" i="1"/>
  <c r="F96" i="1" s="1"/>
  <c r="G96" i="1" s="1"/>
  <c r="H96" i="1" s="1"/>
  <c r="E92" i="1"/>
  <c r="F92" i="1" s="1"/>
  <c r="G92" i="1" s="1"/>
  <c r="I92" i="1" s="1"/>
  <c r="E88" i="1"/>
  <c r="F88" i="1" s="1"/>
  <c r="G88" i="1" s="1"/>
  <c r="I88" i="1" s="1"/>
  <c r="E84" i="1"/>
  <c r="E79" i="1"/>
  <c r="F79" i="1" s="1"/>
  <c r="G79" i="1" s="1"/>
  <c r="I79" i="1" s="1"/>
  <c r="E74" i="1"/>
  <c r="E165" i="3"/>
  <c r="E63" i="1"/>
  <c r="F63" i="1" s="1"/>
  <c r="G63" i="1" s="1"/>
  <c r="I63" i="1" s="1"/>
  <c r="E58" i="1"/>
  <c r="F58" i="1" s="1"/>
  <c r="G58" i="1" s="1"/>
  <c r="I58" i="1" s="1"/>
  <c r="E47" i="1"/>
  <c r="E42" i="1"/>
  <c r="E275" i="1"/>
  <c r="F275" i="1" s="1"/>
  <c r="G275" i="1" s="1"/>
  <c r="I275" i="1" s="1"/>
  <c r="E271" i="1"/>
  <c r="F271" i="1" s="1"/>
  <c r="G271" i="1" s="1"/>
  <c r="J271" i="1" s="1"/>
  <c r="E267" i="1"/>
  <c r="F267" i="1" s="1"/>
  <c r="G267" i="1" s="1"/>
  <c r="I267" i="1" s="1"/>
  <c r="E263" i="1"/>
  <c r="F263" i="1" s="1"/>
  <c r="E259" i="1"/>
  <c r="F259" i="1" s="1"/>
  <c r="G259" i="1" s="1"/>
  <c r="E255" i="1"/>
  <c r="F255" i="1" s="1"/>
  <c r="G255" i="1" s="1"/>
  <c r="I255" i="1" s="1"/>
  <c r="E251" i="1"/>
  <c r="F251" i="1" s="1"/>
  <c r="E247" i="1"/>
  <c r="F247" i="1" s="1"/>
  <c r="E243" i="1"/>
  <c r="F243" i="1" s="1"/>
  <c r="E239" i="1"/>
  <c r="F239" i="1" s="1"/>
  <c r="G239" i="1" s="1"/>
  <c r="I239" i="1" s="1"/>
  <c r="E235" i="1"/>
  <c r="F235" i="1" s="1"/>
  <c r="E231" i="1"/>
  <c r="F231" i="1" s="1"/>
  <c r="E227" i="1"/>
  <c r="F227" i="1" s="1"/>
  <c r="G227" i="1" s="1"/>
  <c r="I227" i="1" s="1"/>
  <c r="E223" i="1"/>
  <c r="F223" i="1" s="1"/>
  <c r="E219" i="1"/>
  <c r="F219" i="1" s="1"/>
  <c r="E215" i="1"/>
  <c r="F215" i="1" s="1"/>
  <c r="E211" i="1"/>
  <c r="F211" i="1" s="1"/>
  <c r="G211" i="1" s="1"/>
  <c r="E207" i="1"/>
  <c r="F207" i="1" s="1"/>
  <c r="G207" i="1" s="1"/>
  <c r="I207" i="1" s="1"/>
  <c r="E203" i="1"/>
  <c r="F203" i="1" s="1"/>
  <c r="E199" i="1"/>
  <c r="E195" i="1"/>
  <c r="F195" i="1" s="1"/>
  <c r="G195" i="1" s="1"/>
  <c r="I195" i="1" s="1"/>
  <c r="E191" i="1"/>
  <c r="E187" i="1"/>
  <c r="F187" i="1" s="1"/>
  <c r="G187" i="1" s="1"/>
  <c r="I187" i="1" s="1"/>
  <c r="E183" i="1"/>
  <c r="E179" i="1"/>
  <c r="E175" i="1"/>
  <c r="E171" i="1"/>
  <c r="F171" i="1" s="1"/>
  <c r="G171" i="1" s="1"/>
  <c r="I171" i="1"/>
  <c r="E167" i="1"/>
  <c r="F167" i="1" s="1"/>
  <c r="E163" i="1"/>
  <c r="F163" i="1" s="1"/>
  <c r="G163" i="1" s="1"/>
  <c r="I163" i="1" s="1"/>
  <c r="E159" i="1"/>
  <c r="F159" i="1" s="1"/>
  <c r="G159" i="1" s="1"/>
  <c r="I159" i="1" s="1"/>
  <c r="E155" i="1"/>
  <c r="F155" i="1" s="1"/>
  <c r="E151" i="1"/>
  <c r="F151" i="1" s="1"/>
  <c r="E147" i="1"/>
  <c r="F147" i="1" s="1"/>
  <c r="G147" i="1" s="1"/>
  <c r="I147" i="1" s="1"/>
  <c r="E143" i="1"/>
  <c r="F143" i="1" s="1"/>
  <c r="G143" i="1" s="1"/>
  <c r="I143" i="1" s="1"/>
  <c r="E139" i="1"/>
  <c r="F139" i="1" s="1"/>
  <c r="G139" i="1" s="1"/>
  <c r="I139" i="1" s="1"/>
  <c r="E135" i="1"/>
  <c r="F135" i="1" s="1"/>
  <c r="G135" i="1" s="1"/>
  <c r="I135" i="1" s="1"/>
  <c r="E131" i="1"/>
  <c r="E127" i="1"/>
  <c r="F127" i="1" s="1"/>
  <c r="G127" i="1" s="1"/>
  <c r="I127" i="1" s="1"/>
  <c r="E123" i="1"/>
  <c r="F123" i="1" s="1"/>
  <c r="E119" i="1"/>
  <c r="E187" i="3" s="1"/>
  <c r="E115" i="1"/>
  <c r="F115" i="1" s="1"/>
  <c r="G115" i="1" s="1"/>
  <c r="I115" i="1" s="1"/>
  <c r="E111" i="1"/>
  <c r="E107" i="1"/>
  <c r="F107" i="1" s="1"/>
  <c r="G107" i="1" s="1"/>
  <c r="I107" i="1" s="1"/>
  <c r="E103" i="1"/>
  <c r="F103" i="1" s="1"/>
  <c r="G103" i="1" s="1"/>
  <c r="H103" i="1" s="1"/>
  <c r="E99" i="1"/>
  <c r="E16" i="3" s="1"/>
  <c r="E95" i="1"/>
  <c r="F95" i="1" s="1"/>
  <c r="G95" i="1" s="1"/>
  <c r="I95" i="1" s="1"/>
  <c r="E91" i="1"/>
  <c r="E87" i="1"/>
  <c r="F87" i="1" s="1"/>
  <c r="G87" i="1" s="1"/>
  <c r="I87" i="1" s="1"/>
  <c r="E83" i="1"/>
  <c r="E78" i="1"/>
  <c r="E167" i="3" s="1"/>
  <c r="E67" i="1"/>
  <c r="F67" i="1" s="1"/>
  <c r="G67" i="1" s="1"/>
  <c r="I67" i="1" s="1"/>
  <c r="E62" i="1"/>
  <c r="F62" i="1" s="1"/>
  <c r="G62" i="1" s="1"/>
  <c r="I62" i="1" s="1"/>
  <c r="E51" i="1"/>
  <c r="F51" i="1" s="1"/>
  <c r="G51" i="1" s="1"/>
  <c r="I51" i="1" s="1"/>
  <c r="E46" i="1"/>
  <c r="F46" i="1" s="1"/>
  <c r="G46" i="1" s="1"/>
  <c r="I46" i="1" s="1"/>
  <c r="E21" i="1"/>
  <c r="F21" i="1" s="1"/>
  <c r="G21" i="1" s="1"/>
  <c r="I21" i="1" s="1"/>
  <c r="E77" i="1"/>
  <c r="F77" i="1" s="1"/>
  <c r="E72" i="1"/>
  <c r="E61" i="1"/>
  <c r="F61" i="1" s="1"/>
  <c r="G61" i="1" s="1"/>
  <c r="I61" i="1" s="1"/>
  <c r="E56" i="1"/>
  <c r="F56" i="1" s="1"/>
  <c r="G56" i="1" s="1"/>
  <c r="I56" i="1" s="1"/>
  <c r="E45" i="1"/>
  <c r="F45" i="1" s="1"/>
  <c r="G45" i="1" s="1"/>
  <c r="I45" i="1" s="1"/>
  <c r="E40" i="1"/>
  <c r="E28" i="1"/>
  <c r="F28" i="1" s="1"/>
  <c r="G28" i="1" s="1"/>
  <c r="I28" i="1" s="1"/>
  <c r="E279" i="1"/>
  <c r="F279" i="1" s="1"/>
  <c r="G279" i="1" s="1"/>
  <c r="I279" i="1" s="1"/>
  <c r="E274" i="1"/>
  <c r="F274" i="1" s="1"/>
  <c r="G274" i="1" s="1"/>
  <c r="K274" i="1" s="1"/>
  <c r="E270" i="1"/>
  <c r="F270" i="1" s="1"/>
  <c r="E266" i="1"/>
  <c r="F266" i="1" s="1"/>
  <c r="G266" i="1" s="1"/>
  <c r="I266" i="1" s="1"/>
  <c r="E262" i="1"/>
  <c r="F262" i="1" s="1"/>
  <c r="G262" i="1" s="1"/>
  <c r="I262" i="1" s="1"/>
  <c r="E258" i="1"/>
  <c r="F258" i="1" s="1"/>
  <c r="E254" i="1"/>
  <c r="F254" i="1" s="1"/>
  <c r="G254" i="1" s="1"/>
  <c r="I254" i="1" s="1"/>
  <c r="E250" i="1"/>
  <c r="F250" i="1" s="1"/>
  <c r="G250" i="1" s="1"/>
  <c r="I250" i="1" s="1"/>
  <c r="E246" i="1"/>
  <c r="F246" i="1" s="1"/>
  <c r="E242" i="1"/>
  <c r="F242" i="1" s="1"/>
  <c r="E238" i="1"/>
  <c r="F238" i="1" s="1"/>
  <c r="E234" i="1"/>
  <c r="F234" i="1" s="1"/>
  <c r="E230" i="1"/>
  <c r="F230" i="1" s="1"/>
  <c r="E226" i="1"/>
  <c r="F226" i="1" s="1"/>
  <c r="G226" i="1" s="1"/>
  <c r="E222" i="1"/>
  <c r="F222" i="1" s="1"/>
  <c r="G222" i="1" s="1"/>
  <c r="E218" i="1"/>
  <c r="F218" i="1"/>
  <c r="E214" i="1"/>
  <c r="F214" i="1" s="1"/>
  <c r="G214" i="1" s="1"/>
  <c r="I214" i="1" s="1"/>
  <c r="E210" i="1"/>
  <c r="F210" i="1" s="1"/>
  <c r="G210" i="1" s="1"/>
  <c r="I210" i="1" s="1"/>
  <c r="E206" i="1"/>
  <c r="F206" i="1" s="1"/>
  <c r="E202" i="1"/>
  <c r="F202" i="1" s="1"/>
  <c r="G202" i="1" s="1"/>
  <c r="I202" i="1" s="1"/>
  <c r="E198" i="1"/>
  <c r="F198" i="1" s="1"/>
  <c r="E194" i="1"/>
  <c r="F194" i="1" s="1"/>
  <c r="G194" i="1" s="1"/>
  <c r="E190" i="1"/>
  <c r="F190" i="1" s="1"/>
  <c r="G190" i="1" s="1"/>
  <c r="I190" i="1" s="1"/>
  <c r="E186" i="1"/>
  <c r="F186" i="1" s="1"/>
  <c r="G186" i="1" s="1"/>
  <c r="I186" i="1" s="1"/>
  <c r="E182" i="1"/>
  <c r="F182" i="1" s="1"/>
  <c r="G182" i="1" s="1"/>
  <c r="I182" i="1" s="1"/>
  <c r="E178" i="1"/>
  <c r="F178" i="1" s="1"/>
  <c r="G178" i="1" s="1"/>
  <c r="I178" i="1" s="1"/>
  <c r="E174" i="1"/>
  <c r="F174" i="1" s="1"/>
  <c r="G174" i="1" s="1"/>
  <c r="I174" i="1" s="1"/>
  <c r="E170" i="1"/>
  <c r="F170" i="1" s="1"/>
  <c r="G170" i="1" s="1"/>
  <c r="I170" i="1" s="1"/>
  <c r="E166" i="1"/>
  <c r="F166" i="1" s="1"/>
  <c r="G166" i="1" s="1"/>
  <c r="I166" i="1" s="1"/>
  <c r="E162" i="1"/>
  <c r="E158" i="1"/>
  <c r="F158" i="1" s="1"/>
  <c r="G158" i="1" s="1"/>
  <c r="I158" i="1" s="1"/>
  <c r="E154" i="1"/>
  <c r="F154" i="1" s="1"/>
  <c r="E150" i="1"/>
  <c r="F150" i="1" s="1"/>
  <c r="G150" i="1" s="1"/>
  <c r="I150" i="1" s="1"/>
  <c r="E146" i="1"/>
  <c r="E142" i="1"/>
  <c r="F142" i="1" s="1"/>
  <c r="G142" i="1" s="1"/>
  <c r="I142" i="1" s="1"/>
  <c r="E138" i="1"/>
  <c r="E134" i="1"/>
  <c r="F134" i="1" s="1"/>
  <c r="E130" i="1"/>
  <c r="F130" i="1" s="1"/>
  <c r="G130" i="1" s="1"/>
  <c r="I130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4" i="1"/>
  <c r="E110" i="1"/>
  <c r="F110" i="1" s="1"/>
  <c r="G110" i="1" s="1"/>
  <c r="I110" i="1" s="1"/>
  <c r="E106" i="1"/>
  <c r="E102" i="1"/>
  <c r="E98" i="1"/>
  <c r="F98" i="1" s="1"/>
  <c r="G98" i="1" s="1"/>
  <c r="H98" i="1" s="1"/>
  <c r="E94" i="1"/>
  <c r="E90" i="1"/>
  <c r="F90" i="1" s="1"/>
  <c r="G90" i="1" s="1"/>
  <c r="I90" i="1" s="1"/>
  <c r="E86" i="1"/>
  <c r="F86" i="1" s="1"/>
  <c r="E82" i="1"/>
  <c r="F82" i="1" s="1"/>
  <c r="G82" i="1" s="1"/>
  <c r="I82" i="1" s="1"/>
  <c r="E71" i="1"/>
  <c r="E66" i="1"/>
  <c r="F66" i="1" s="1"/>
  <c r="G66" i="1" s="1"/>
  <c r="I66" i="1" s="1"/>
  <c r="E55" i="1"/>
  <c r="E50" i="1"/>
  <c r="E81" i="1"/>
  <c r="F81" i="1" s="1"/>
  <c r="E76" i="1"/>
  <c r="F76" i="1" s="1"/>
  <c r="G76" i="1" s="1"/>
  <c r="J76" i="1" s="1"/>
  <c r="E65" i="1"/>
  <c r="E60" i="1"/>
  <c r="F60" i="1" s="1"/>
  <c r="E49" i="1"/>
  <c r="F49" i="1" s="1"/>
  <c r="G49" i="1" s="1"/>
  <c r="I49" i="1" s="1"/>
  <c r="E44" i="1"/>
  <c r="F44" i="1" s="1"/>
  <c r="G44" i="1" s="1"/>
  <c r="E37" i="1"/>
  <c r="F37" i="1" s="1"/>
  <c r="G37" i="1" s="1"/>
  <c r="I37" i="1" s="1"/>
  <c r="E310" i="1"/>
  <c r="F310" i="1" s="1"/>
  <c r="G310" i="1" s="1"/>
  <c r="K310" i="1" s="1"/>
  <c r="E306" i="1"/>
  <c r="F306" i="1" s="1"/>
  <c r="G306" i="1" s="1"/>
  <c r="K306" i="1" s="1"/>
  <c r="E301" i="1"/>
  <c r="F301" i="1" s="1"/>
  <c r="E285" i="1"/>
  <c r="F285" i="1"/>
  <c r="G285" i="1" s="1"/>
  <c r="K285" i="1" s="1"/>
  <c r="E293" i="1"/>
  <c r="F293" i="1" s="1"/>
  <c r="E280" i="1"/>
  <c r="F280" i="1" s="1"/>
  <c r="E288" i="1"/>
  <c r="F288" i="1" s="1"/>
  <c r="G288" i="1" s="1"/>
  <c r="J288" i="1" s="1"/>
  <c r="E296" i="1"/>
  <c r="F296" i="1" s="1"/>
  <c r="G296" i="1" s="1"/>
  <c r="K296" i="1" s="1"/>
  <c r="E281" i="1"/>
  <c r="F281" i="1" s="1"/>
  <c r="G281" i="1" s="1"/>
  <c r="J281" i="1" s="1"/>
  <c r="E303" i="1"/>
  <c r="F303" i="1" s="1"/>
  <c r="G303" i="1" s="1"/>
  <c r="K303" i="1" s="1"/>
  <c r="E298" i="1"/>
  <c r="F298" i="1" s="1"/>
  <c r="G298" i="1" s="1"/>
  <c r="K298" i="1" s="1"/>
  <c r="E283" i="1"/>
  <c r="F283" i="1" s="1"/>
  <c r="G283" i="1" s="1"/>
  <c r="K283" i="1" s="1"/>
  <c r="E291" i="1"/>
  <c r="F291" i="1" s="1"/>
  <c r="E300" i="1"/>
  <c r="F300" i="1" s="1"/>
  <c r="G300" i="1" s="1"/>
  <c r="K300" i="1" s="1"/>
  <c r="E282" i="1"/>
  <c r="F282" i="1" s="1"/>
  <c r="G282" i="1" s="1"/>
  <c r="I282" i="1" s="1"/>
  <c r="E286" i="1"/>
  <c r="F286" i="1" s="1"/>
  <c r="E294" i="1"/>
  <c r="F294" i="1" s="1"/>
  <c r="G294" i="1" s="1"/>
  <c r="J294" i="1" s="1"/>
  <c r="E289" i="1"/>
  <c r="F289" i="1" s="1"/>
  <c r="G289" i="1" s="1"/>
  <c r="K289" i="1" s="1"/>
  <c r="E297" i="1"/>
  <c r="F297" i="1" s="1"/>
  <c r="G297" i="1" s="1"/>
  <c r="K297" i="1" s="1"/>
  <c r="E305" i="1"/>
  <c r="F305" i="1" s="1"/>
  <c r="G305" i="1" s="1"/>
  <c r="K305" i="1" s="1"/>
  <c r="E284" i="1"/>
  <c r="F284" i="1" s="1"/>
  <c r="G284" i="1" s="1"/>
  <c r="K284" i="1" s="1"/>
  <c r="E292" i="1"/>
  <c r="F292" i="1" s="1"/>
  <c r="G292" i="1" s="1"/>
  <c r="K292" i="1" s="1"/>
  <c r="E302" i="1"/>
  <c r="F302" i="1" s="1"/>
  <c r="G302" i="1" s="1"/>
  <c r="K302" i="1" s="1"/>
  <c r="E287" i="1"/>
  <c r="F287" i="1"/>
  <c r="G287" i="1" s="1"/>
  <c r="K287" i="1" s="1"/>
  <c r="E295" i="1"/>
  <c r="F295" i="1" s="1"/>
  <c r="G295" i="1" s="1"/>
  <c r="K295" i="1" s="1"/>
  <c r="E23" i="1"/>
  <c r="E27" i="1"/>
  <c r="F27" i="1" s="1"/>
  <c r="G27" i="1" s="1"/>
  <c r="I27" i="1" s="1"/>
  <c r="E31" i="1"/>
  <c r="E35" i="1"/>
  <c r="F35" i="1"/>
  <c r="G35" i="1" s="1"/>
  <c r="I35" i="1" s="1"/>
  <c r="E39" i="1"/>
  <c r="E130" i="3" s="1"/>
  <c r="E290" i="1"/>
  <c r="F290" i="1" s="1"/>
  <c r="E299" i="1"/>
  <c r="F299" i="1" s="1"/>
  <c r="G299" i="1" s="1"/>
  <c r="K299" i="1" s="1"/>
  <c r="E25" i="1"/>
  <c r="F25" i="1" s="1"/>
  <c r="G25" i="1" s="1"/>
  <c r="I25" i="1" s="1"/>
  <c r="E29" i="1"/>
  <c r="F29" i="1" s="1"/>
  <c r="G29" i="1" s="1"/>
  <c r="I29" i="1" s="1"/>
  <c r="E33" i="1"/>
  <c r="F33" i="1" s="1"/>
  <c r="G33" i="1" s="1"/>
  <c r="I33" i="1" s="1"/>
  <c r="E22" i="1"/>
  <c r="F22" i="1" s="1"/>
  <c r="G22" i="1" s="1"/>
  <c r="I22" i="1" s="1"/>
  <c r="E26" i="1"/>
  <c r="F26" i="1" s="1"/>
  <c r="G26" i="1" s="1"/>
  <c r="I26" i="1" s="1"/>
  <c r="E30" i="1"/>
  <c r="F30" i="1" s="1"/>
  <c r="G30" i="1" s="1"/>
  <c r="I30" i="1" s="1"/>
  <c r="E34" i="1"/>
  <c r="E38" i="1"/>
  <c r="F38" i="1" s="1"/>
  <c r="G38" i="1" s="1"/>
  <c r="I38" i="1" s="1"/>
  <c r="E277" i="1"/>
  <c r="F277" i="1" s="1"/>
  <c r="G277" i="1" s="1"/>
  <c r="I277" i="1" s="1"/>
  <c r="E273" i="1"/>
  <c r="F273" i="1" s="1"/>
  <c r="E269" i="1"/>
  <c r="F269" i="1" s="1"/>
  <c r="G269" i="1" s="1"/>
  <c r="I269" i="1" s="1"/>
  <c r="E265" i="1"/>
  <c r="F265" i="1" s="1"/>
  <c r="E261" i="1"/>
  <c r="F261" i="1"/>
  <c r="G261" i="1" s="1"/>
  <c r="I261" i="1" s="1"/>
  <c r="E257" i="1"/>
  <c r="F257" i="1" s="1"/>
  <c r="G257" i="1" s="1"/>
  <c r="I257" i="1" s="1"/>
  <c r="E253" i="1"/>
  <c r="F253" i="1" s="1"/>
  <c r="E249" i="1"/>
  <c r="F249" i="1" s="1"/>
  <c r="E245" i="1"/>
  <c r="F245" i="1" s="1"/>
  <c r="G245" i="1" s="1"/>
  <c r="I245" i="1" s="1"/>
  <c r="E241" i="1"/>
  <c r="F241" i="1" s="1"/>
  <c r="G241" i="1" s="1"/>
  <c r="I241" i="1" s="1"/>
  <c r="E237" i="1"/>
  <c r="F237" i="1" s="1"/>
  <c r="E233" i="1"/>
  <c r="F233" i="1" s="1"/>
  <c r="G233" i="1" s="1"/>
  <c r="I233" i="1" s="1"/>
  <c r="E229" i="1"/>
  <c r="F229" i="1" s="1"/>
  <c r="G229" i="1" s="1"/>
  <c r="I229" i="1" s="1"/>
  <c r="E225" i="1"/>
  <c r="F225" i="1" s="1"/>
  <c r="G225" i="1" s="1"/>
  <c r="I225" i="1" s="1"/>
  <c r="E221" i="1"/>
  <c r="F221" i="1" s="1"/>
  <c r="G221" i="1" s="1"/>
  <c r="E217" i="1"/>
  <c r="F217" i="1" s="1"/>
  <c r="E213" i="1"/>
  <c r="F213" i="1" s="1"/>
  <c r="G213" i="1" s="1"/>
  <c r="I213" i="1" s="1"/>
  <c r="E209" i="1"/>
  <c r="F209" i="1" s="1"/>
  <c r="G209" i="1" s="1"/>
  <c r="I209" i="1" s="1"/>
  <c r="E205" i="1"/>
  <c r="F205" i="1" s="1"/>
  <c r="E201" i="1"/>
  <c r="F201" i="1" s="1"/>
  <c r="P201" i="1" s="1"/>
  <c r="E197" i="1"/>
  <c r="F197" i="1"/>
  <c r="E193" i="1"/>
  <c r="E189" i="1"/>
  <c r="F189" i="1" s="1"/>
  <c r="G189" i="1" s="1"/>
  <c r="I189" i="1" s="1"/>
  <c r="E185" i="1"/>
  <c r="F185" i="1" s="1"/>
  <c r="G185" i="1" s="1"/>
  <c r="I185" i="1" s="1"/>
  <c r="E181" i="1"/>
  <c r="F181" i="1" s="1"/>
  <c r="G181" i="1" s="1"/>
  <c r="I181" i="1" s="1"/>
  <c r="E177" i="1"/>
  <c r="E82" i="3" s="1"/>
  <c r="E173" i="1"/>
  <c r="F173" i="1" s="1"/>
  <c r="G173" i="1" s="1"/>
  <c r="I173" i="1" s="1"/>
  <c r="E169" i="1"/>
  <c r="E165" i="1"/>
  <c r="F165" i="1" s="1"/>
  <c r="G165" i="1" s="1"/>
  <c r="I165" i="1" s="1"/>
  <c r="E161" i="1"/>
  <c r="F161" i="1" s="1"/>
  <c r="G161" i="1" s="1"/>
  <c r="I161" i="1" s="1"/>
  <c r="E157" i="1"/>
  <c r="E153" i="1"/>
  <c r="F153" i="1" s="1"/>
  <c r="G153" i="1" s="1"/>
  <c r="I153" i="1" s="1"/>
  <c r="E149" i="1"/>
  <c r="E145" i="1"/>
  <c r="E141" i="1"/>
  <c r="E45" i="3" s="1"/>
  <c r="E137" i="1"/>
  <c r="F137" i="1" s="1"/>
  <c r="G137" i="1" s="1"/>
  <c r="I137" i="1" s="1"/>
  <c r="E133" i="1"/>
  <c r="F133" i="1" s="1"/>
  <c r="G133" i="1" s="1"/>
  <c r="I133" i="1" s="1"/>
  <c r="E129" i="1"/>
  <c r="F129" i="1" s="1"/>
  <c r="G129" i="1" s="1"/>
  <c r="I129" i="1" s="1"/>
  <c r="E125" i="1"/>
  <c r="E121" i="1"/>
  <c r="F121" i="1" s="1"/>
  <c r="G121" i="1" s="1"/>
  <c r="K121" i="1" s="1"/>
  <c r="E117" i="1"/>
  <c r="F117" i="1" s="1"/>
  <c r="G117" i="1"/>
  <c r="I117" i="1" s="1"/>
  <c r="E113" i="1"/>
  <c r="E25" i="3" s="1"/>
  <c r="E109" i="1"/>
  <c r="E105" i="1"/>
  <c r="F105" i="1" s="1"/>
  <c r="G105" i="1" s="1"/>
  <c r="H105" i="1" s="1"/>
  <c r="E101" i="1"/>
  <c r="F101" i="1" s="1"/>
  <c r="G101" i="1" s="1"/>
  <c r="I101" i="1" s="1"/>
  <c r="E97" i="1"/>
  <c r="E93" i="1"/>
  <c r="F93" i="1" s="1"/>
  <c r="G93" i="1" s="1"/>
  <c r="I93" i="1" s="1"/>
  <c r="E89" i="1"/>
  <c r="F89" i="1" s="1"/>
  <c r="E85" i="1"/>
  <c r="F85" i="1" s="1"/>
  <c r="G85" i="1" s="1"/>
  <c r="I85" i="1" s="1"/>
  <c r="E75" i="1"/>
  <c r="F75" i="1" s="1"/>
  <c r="G75" i="1"/>
  <c r="I75" i="1" s="1"/>
  <c r="E70" i="1"/>
  <c r="F70" i="1" s="1"/>
  <c r="G70" i="1" s="1"/>
  <c r="I70" i="1" s="1"/>
  <c r="E59" i="1"/>
  <c r="E149" i="3" s="1"/>
  <c r="E54" i="1"/>
  <c r="F54" i="1" s="1"/>
  <c r="G54" i="1" s="1"/>
  <c r="I54" i="1" s="1"/>
  <c r="E43" i="1"/>
  <c r="F43" i="1"/>
  <c r="E80" i="1"/>
  <c r="E69" i="1"/>
  <c r="F69" i="1"/>
  <c r="G69" i="1" s="1"/>
  <c r="I69" i="1" s="1"/>
  <c r="E64" i="1"/>
  <c r="F64" i="1" s="1"/>
  <c r="G64" i="1" s="1"/>
  <c r="I64" i="1" s="1"/>
  <c r="E53" i="1"/>
  <c r="F53" i="1" s="1"/>
  <c r="G53" i="1" s="1"/>
  <c r="I53" i="1" s="1"/>
  <c r="E48" i="1"/>
  <c r="F48" i="1" s="1"/>
  <c r="G48" i="1" s="1"/>
  <c r="I48" i="1" s="1"/>
  <c r="E36" i="1"/>
  <c r="F36" i="1" s="1"/>
  <c r="G36" i="1" s="1"/>
  <c r="I36" i="1" s="1"/>
  <c r="F177" i="1"/>
  <c r="G177" i="1" s="1"/>
  <c r="I177" i="1" s="1"/>
  <c r="I44" i="1"/>
  <c r="E174" i="3"/>
  <c r="G203" i="1"/>
  <c r="I203" i="1" s="1"/>
  <c r="G235" i="1"/>
  <c r="I235" i="1" s="1"/>
  <c r="F152" i="1"/>
  <c r="E56" i="3"/>
  <c r="F184" i="1"/>
  <c r="E90" i="3"/>
  <c r="E71" i="3"/>
  <c r="E120" i="3"/>
  <c r="E24" i="3"/>
  <c r="E181" i="3"/>
  <c r="E97" i="3"/>
  <c r="E176" i="3"/>
  <c r="F149" i="1"/>
  <c r="E53" i="3"/>
  <c r="G218" i="1"/>
  <c r="I218" i="1" s="1"/>
  <c r="F111" i="1"/>
  <c r="G111" i="1" s="1"/>
  <c r="I111" i="1" s="1"/>
  <c r="E23" i="3"/>
  <c r="F175" i="1"/>
  <c r="E80" i="3"/>
  <c r="F42" i="1"/>
  <c r="E133" i="3"/>
  <c r="I124" i="1"/>
  <c r="E46" i="3"/>
  <c r="E51" i="3"/>
  <c r="E35" i="3"/>
  <c r="E134" i="3"/>
  <c r="E59" i="3"/>
  <c r="E119" i="3"/>
  <c r="E44" i="3"/>
  <c r="E92" i="3"/>
  <c r="E154" i="3"/>
  <c r="E136" i="3"/>
  <c r="G217" i="1"/>
  <c r="I217" i="1" s="1"/>
  <c r="G249" i="1"/>
  <c r="I249" i="1" s="1"/>
  <c r="G291" i="1"/>
  <c r="K291" i="1" s="1"/>
  <c r="G290" i="1"/>
  <c r="K290" i="1" s="1"/>
  <c r="F94" i="1"/>
  <c r="E12" i="3"/>
  <c r="I222" i="1"/>
  <c r="I211" i="1"/>
  <c r="G243" i="1"/>
  <c r="I243" i="1" s="1"/>
  <c r="F160" i="1"/>
  <c r="E64" i="3"/>
  <c r="G192" i="1"/>
  <c r="I192" i="1" s="1"/>
  <c r="E41" i="3"/>
  <c r="E157" i="3"/>
  <c r="E124" i="3"/>
  <c r="E47" i="3"/>
  <c r="E73" i="3"/>
  <c r="E146" i="3"/>
  <c r="E67" i="3"/>
  <c r="E62" i="3"/>
  <c r="F125" i="1"/>
  <c r="G125" i="1" s="1"/>
  <c r="I125" i="1" s="1"/>
  <c r="E34" i="3"/>
  <c r="F157" i="1"/>
  <c r="E61" i="3"/>
  <c r="I221" i="1"/>
  <c r="F65" i="1"/>
  <c r="E155" i="3"/>
  <c r="F50" i="1"/>
  <c r="E11" i="3"/>
  <c r="F162" i="1"/>
  <c r="E66" i="3"/>
  <c r="I194" i="1"/>
  <c r="I226" i="1"/>
  <c r="F119" i="1"/>
  <c r="G119" i="1" s="1"/>
  <c r="I119" i="1" s="1"/>
  <c r="F183" i="1"/>
  <c r="E88" i="3"/>
  <c r="G247" i="1"/>
  <c r="I247" i="1" s="1"/>
  <c r="F164" i="1"/>
  <c r="E69" i="3"/>
  <c r="F196" i="1"/>
  <c r="G196" i="1" s="1"/>
  <c r="I196" i="1" s="1"/>
  <c r="E101" i="3"/>
  <c r="E103" i="3"/>
  <c r="E105" i="3"/>
  <c r="E182" i="3"/>
  <c r="E81" i="3"/>
  <c r="E31" i="3"/>
  <c r="E19" i="3"/>
  <c r="E68" i="3"/>
  <c r="E141" i="3"/>
  <c r="E63" i="3"/>
  <c r="E137" i="3"/>
  <c r="E126" i="3"/>
  <c r="F97" i="1"/>
  <c r="E14" i="3"/>
  <c r="F193" i="1"/>
  <c r="G193" i="1" s="1"/>
  <c r="I193" i="1" s="1"/>
  <c r="E98" i="3"/>
  <c r="F23" i="1"/>
  <c r="G23" i="1" s="1"/>
  <c r="I23" i="1" s="1"/>
  <c r="E114" i="3"/>
  <c r="F55" i="1"/>
  <c r="E145" i="3"/>
  <c r="F102" i="1"/>
  <c r="G102" i="1" s="1"/>
  <c r="H102" i="1" s="1"/>
  <c r="E18" i="3"/>
  <c r="G198" i="1"/>
  <c r="I198" i="1" s="1"/>
  <c r="F91" i="1"/>
  <c r="G91" i="1" s="1"/>
  <c r="I91" i="1" s="1"/>
  <c r="E179" i="3"/>
  <c r="G219" i="1"/>
  <c r="I219" i="1"/>
  <c r="G251" i="1"/>
  <c r="I251" i="1" s="1"/>
  <c r="E153" i="3"/>
  <c r="F136" i="1"/>
  <c r="E40" i="3"/>
  <c r="G200" i="1"/>
  <c r="I200" i="1" s="1"/>
  <c r="G232" i="1"/>
  <c r="I232" i="1" s="1"/>
  <c r="G264" i="1"/>
  <c r="I264" i="1" s="1"/>
  <c r="E111" i="3"/>
  <c r="E17" i="3"/>
  <c r="E99" i="3"/>
  <c r="E27" i="3"/>
  <c r="E108" i="3"/>
  <c r="E168" i="3"/>
  <c r="E43" i="3"/>
  <c r="E113" i="3"/>
  <c r="E38" i="3"/>
  <c r="E127" i="3"/>
  <c r="E52" i="3"/>
  <c r="G197" i="1"/>
  <c r="I197" i="1" s="1"/>
  <c r="E156" i="3"/>
  <c r="F106" i="1"/>
  <c r="E20" i="3"/>
  <c r="F138" i="1"/>
  <c r="G138" i="1" s="1"/>
  <c r="I138" i="1" s="1"/>
  <c r="E42" i="3"/>
  <c r="F191" i="1"/>
  <c r="E96" i="3"/>
  <c r="F74" i="1"/>
  <c r="E164" i="3"/>
  <c r="F108" i="1"/>
  <c r="E185" i="3"/>
  <c r="G140" i="1"/>
  <c r="I140" i="1" s="1"/>
  <c r="F172" i="1"/>
  <c r="E77" i="3"/>
  <c r="E107" i="3"/>
  <c r="E13" i="3"/>
  <c r="E95" i="3"/>
  <c r="E109" i="3"/>
  <c r="E22" i="3"/>
  <c r="E83" i="3"/>
  <c r="E159" i="3"/>
  <c r="E33" i="3"/>
  <c r="E29" i="3"/>
  <c r="E106" i="3"/>
  <c r="F59" i="1"/>
  <c r="E150" i="3"/>
  <c r="F169" i="1"/>
  <c r="G169" i="1" s="1"/>
  <c r="I169" i="1" s="1"/>
  <c r="E74" i="3"/>
  <c r="G265" i="1"/>
  <c r="I265" i="1" s="1"/>
  <c r="G293" i="1"/>
  <c r="K293" i="1" s="1"/>
  <c r="F71" i="1"/>
  <c r="E161" i="3"/>
  <c r="G206" i="1"/>
  <c r="I206" i="1" s="1"/>
  <c r="G238" i="1"/>
  <c r="I238" i="1" s="1"/>
  <c r="G270" i="1"/>
  <c r="I270" i="1" s="1"/>
  <c r="F99" i="1"/>
  <c r="G99" i="1" s="1"/>
  <c r="H99" i="1" s="1"/>
  <c r="F131" i="1"/>
  <c r="E37" i="3"/>
  <c r="F144" i="1"/>
  <c r="G144" i="1" s="1"/>
  <c r="I144" i="1" s="1"/>
  <c r="E48" i="3"/>
  <c r="G176" i="1"/>
  <c r="I176" i="1" s="1"/>
  <c r="G272" i="1"/>
  <c r="I272" i="1" s="1"/>
  <c r="E144" i="3"/>
  <c r="E70" i="3"/>
  <c r="E152" i="3"/>
  <c r="E94" i="3"/>
  <c r="E160" i="3"/>
  <c r="E79" i="3"/>
  <c r="E128" i="3"/>
  <c r="E184" i="3"/>
  <c r="E170" i="3"/>
  <c r="E30" i="3"/>
  <c r="E76" i="3"/>
  <c r="E21" i="3"/>
  <c r="G237" i="1"/>
  <c r="I237" i="1" s="1"/>
  <c r="F114" i="1"/>
  <c r="G114" i="1" s="1"/>
  <c r="I114" i="1" s="1"/>
  <c r="E26" i="3"/>
  <c r="F146" i="1"/>
  <c r="E50" i="3"/>
  <c r="G242" i="1"/>
  <c r="I242" i="1" s="1"/>
  <c r="F199" i="1"/>
  <c r="E104" i="3"/>
  <c r="G231" i="1"/>
  <c r="I231" i="1" s="1"/>
  <c r="G263" i="1"/>
  <c r="I263" i="1" s="1"/>
  <c r="F84" i="1"/>
  <c r="E172" i="3"/>
  <c r="F180" i="1"/>
  <c r="G180" i="1" s="1"/>
  <c r="I180" i="1" s="1"/>
  <c r="E85" i="3"/>
  <c r="E75" i="3"/>
  <c r="E135" i="3"/>
  <c r="E143" i="3"/>
  <c r="E89" i="3"/>
  <c r="E151" i="3"/>
  <c r="E54" i="3"/>
  <c r="E118" i="3"/>
  <c r="E15" i="3"/>
  <c r="E102" i="3"/>
  <c r="E183" i="3"/>
  <c r="E175" i="3"/>
  <c r="E121" i="3"/>
  <c r="G146" i="1"/>
  <c r="I146" i="1"/>
  <c r="G71" i="1"/>
  <c r="I71" i="1" s="1"/>
  <c r="G74" i="1"/>
  <c r="I74" i="1" s="1"/>
  <c r="G164" i="1"/>
  <c r="I164" i="1" s="1"/>
  <c r="G162" i="1"/>
  <c r="I162" i="1" s="1"/>
  <c r="G94" i="1"/>
  <c r="H94" i="1" s="1"/>
  <c r="G97" i="1"/>
  <c r="H97" i="1" s="1"/>
  <c r="G86" i="1"/>
  <c r="I86" i="1" s="1"/>
  <c r="G172" i="1"/>
  <c r="I172" i="1" s="1"/>
  <c r="G106" i="1"/>
  <c r="H106" i="1"/>
  <c r="G55" i="1"/>
  <c r="I55" i="1"/>
  <c r="G184" i="1"/>
  <c r="I184" i="1" s="1"/>
  <c r="G136" i="1"/>
  <c r="I136" i="1"/>
  <c r="P136" i="1"/>
  <c r="G42" i="1"/>
  <c r="I42" i="1" s="1"/>
  <c r="G175" i="1"/>
  <c r="I175" i="1" s="1"/>
  <c r="G157" i="1"/>
  <c r="I157" i="1" s="1"/>
  <c r="G183" i="1"/>
  <c r="I183" i="1" s="1"/>
  <c r="G65" i="1"/>
  <c r="I65" i="1" s="1"/>
  <c r="G149" i="1"/>
  <c r="I149" i="1" s="1"/>
  <c r="G152" i="1"/>
  <c r="I152" i="1" s="1"/>
  <c r="G160" i="1"/>
  <c r="I160" i="1" s="1"/>
  <c r="G59" i="1"/>
  <c r="I59" i="1" s="1"/>
  <c r="G199" i="1"/>
  <c r="I199" i="1"/>
  <c r="G131" i="1"/>
  <c r="I131" i="1" s="1"/>
  <c r="G108" i="1"/>
  <c r="I108" i="1" s="1"/>
  <c r="P43" i="1" l="1"/>
  <c r="P247" i="1"/>
  <c r="K316" i="1"/>
  <c r="R316" i="1"/>
  <c r="T316" i="1" s="1"/>
  <c r="G77" i="1"/>
  <c r="I77" i="1" s="1"/>
  <c r="P77" i="1"/>
  <c r="R77" i="1" s="1"/>
  <c r="T77" i="1" s="1"/>
  <c r="G167" i="1"/>
  <c r="I167" i="1" s="1"/>
  <c r="P167" i="1"/>
  <c r="R167" i="1" s="1"/>
  <c r="T167" i="1" s="1"/>
  <c r="P196" i="1"/>
  <c r="R196" i="1" s="1"/>
  <c r="T196" i="1" s="1"/>
  <c r="P199" i="1"/>
  <c r="R199" i="1" s="1"/>
  <c r="T199" i="1" s="1"/>
  <c r="F141" i="1"/>
  <c r="G141" i="1" s="1"/>
  <c r="I141" i="1" s="1"/>
  <c r="E188" i="3"/>
  <c r="F39" i="1"/>
  <c r="F113" i="1"/>
  <c r="G113" i="1" s="1"/>
  <c r="H113" i="1" s="1"/>
  <c r="F78" i="1"/>
  <c r="G78" i="1" s="1"/>
  <c r="I78" i="1" s="1"/>
  <c r="P94" i="1"/>
  <c r="R94" i="1" s="1"/>
  <c r="T94" i="1" s="1"/>
  <c r="P263" i="1"/>
  <c r="R263" i="1" s="1"/>
  <c r="T263" i="1" s="1"/>
  <c r="E166" i="3"/>
  <c r="P205" i="1"/>
  <c r="P111" i="1"/>
  <c r="R111" i="1" s="1"/>
  <c r="T111" i="1" s="1"/>
  <c r="G201" i="1"/>
  <c r="I201" i="1" s="1"/>
  <c r="E78" i="3"/>
  <c r="E60" i="3"/>
  <c r="E100" i="3"/>
  <c r="E39" i="3"/>
  <c r="P264" i="1"/>
  <c r="W8" i="1"/>
  <c r="P172" i="1"/>
  <c r="R172" i="1" s="1"/>
  <c r="T172" i="1" s="1"/>
  <c r="P146" i="1"/>
  <c r="P221" i="1"/>
  <c r="R221" i="1" s="1"/>
  <c r="T221" i="1" s="1"/>
  <c r="P151" i="1"/>
  <c r="P226" i="1"/>
  <c r="R226" i="1" s="1"/>
  <c r="T226" i="1" s="1"/>
  <c r="P131" i="1"/>
  <c r="P157" i="1"/>
  <c r="R157" i="1" s="1"/>
  <c r="T157" i="1" s="1"/>
  <c r="E72" i="3"/>
  <c r="E91" i="3"/>
  <c r="E178" i="3"/>
  <c r="P273" i="1"/>
  <c r="R273" i="1" s="1"/>
  <c r="T273" i="1" s="1"/>
  <c r="G273" i="1"/>
  <c r="K273" i="1" s="1"/>
  <c r="G123" i="1"/>
  <c r="I123" i="1" s="1"/>
  <c r="P123" i="1"/>
  <c r="G234" i="1"/>
  <c r="I234" i="1" s="1"/>
  <c r="P234" i="1"/>
  <c r="P154" i="1"/>
  <c r="R154" i="1" s="1"/>
  <c r="T154" i="1" s="1"/>
  <c r="G154" i="1"/>
  <c r="I154" i="1" s="1"/>
  <c r="G223" i="1"/>
  <c r="I223" i="1" s="1"/>
  <c r="P223" i="1"/>
  <c r="P89" i="1"/>
  <c r="R89" i="1" s="1"/>
  <c r="T89" i="1" s="1"/>
  <c r="G89" i="1"/>
  <c r="I89" i="1" s="1"/>
  <c r="P65" i="1"/>
  <c r="R65" i="1" s="1"/>
  <c r="T65" i="1" s="1"/>
  <c r="P55" i="1"/>
  <c r="R55" i="1" s="1"/>
  <c r="T55" i="1" s="1"/>
  <c r="P169" i="1"/>
  <c r="R169" i="1" s="1"/>
  <c r="T169" i="1" s="1"/>
  <c r="P177" i="1"/>
  <c r="R177" i="1" s="1"/>
  <c r="T177" i="1" s="1"/>
  <c r="P125" i="1"/>
  <c r="R125" i="1" s="1"/>
  <c r="T125" i="1" s="1"/>
  <c r="P164" i="1"/>
  <c r="R164" i="1" s="1"/>
  <c r="T164" i="1" s="1"/>
  <c r="P71" i="1"/>
  <c r="R71" i="1" s="1"/>
  <c r="T71" i="1" s="1"/>
  <c r="P141" i="1"/>
  <c r="R141" i="1" s="1"/>
  <c r="T141" i="1" s="1"/>
  <c r="P272" i="1"/>
  <c r="P259" i="1"/>
  <c r="P140" i="1"/>
  <c r="R140" i="1" s="1"/>
  <c r="T140" i="1" s="1"/>
  <c r="E116" i="3"/>
  <c r="P302" i="1"/>
  <c r="R302" i="1" s="1"/>
  <c r="T302" i="1" s="1"/>
  <c r="P134" i="1"/>
  <c r="W16" i="1"/>
  <c r="E32" i="1"/>
  <c r="E123" i="3" s="1"/>
  <c r="P195" i="1"/>
  <c r="R195" i="1" s="1"/>
  <c r="T195" i="1" s="1"/>
  <c r="P114" i="1"/>
  <c r="R114" i="1" s="1"/>
  <c r="T114" i="1" s="1"/>
  <c r="P210" i="1"/>
  <c r="R210" i="1" s="1"/>
  <c r="T210" i="1" s="1"/>
  <c r="P270" i="1"/>
  <c r="R270" i="1" s="1"/>
  <c r="T270" i="1" s="1"/>
  <c r="P268" i="1"/>
  <c r="R268" i="1" s="1"/>
  <c r="T268" i="1" s="1"/>
  <c r="P191" i="1"/>
  <c r="E117" i="3"/>
  <c r="E140" i="3"/>
  <c r="P232" i="1"/>
  <c r="P257" i="1"/>
  <c r="R257" i="1" s="1"/>
  <c r="T257" i="1" s="1"/>
  <c r="P260" i="1"/>
  <c r="R260" i="1" s="1"/>
  <c r="T260" i="1" s="1"/>
  <c r="E55" i="3"/>
  <c r="P207" i="1"/>
  <c r="R207" i="1" s="1"/>
  <c r="T207" i="1" s="1"/>
  <c r="P218" i="1"/>
  <c r="P46" i="1"/>
  <c r="R46" i="1" s="1"/>
  <c r="T46" i="1" s="1"/>
  <c r="P290" i="1"/>
  <c r="E309" i="1"/>
  <c r="F309" i="1" s="1"/>
  <c r="G309" i="1" s="1"/>
  <c r="K309" i="1" s="1"/>
  <c r="E307" i="1"/>
  <c r="F307" i="1" s="1"/>
  <c r="G307" i="1" s="1"/>
  <c r="K307" i="1" s="1"/>
  <c r="E315" i="1"/>
  <c r="F315" i="1" s="1"/>
  <c r="P315" i="1" s="1"/>
  <c r="W23" i="1"/>
  <c r="P58" i="1"/>
  <c r="R58" i="1" s="1"/>
  <c r="T58" i="1" s="1"/>
  <c r="P116" i="1"/>
  <c r="R116" i="1" s="1"/>
  <c r="T116" i="1" s="1"/>
  <c r="P102" i="1"/>
  <c r="R102" i="1" s="1"/>
  <c r="T102" i="1" s="1"/>
  <c r="P144" i="1"/>
  <c r="R144" i="1" s="1"/>
  <c r="T144" i="1" s="1"/>
  <c r="P152" i="1"/>
  <c r="R152" i="1" s="1"/>
  <c r="T152" i="1" s="1"/>
  <c r="P183" i="1"/>
  <c r="P42" i="1"/>
  <c r="R42" i="1" s="1"/>
  <c r="T42" i="1" s="1"/>
  <c r="P97" i="1"/>
  <c r="R97" i="1" s="1"/>
  <c r="T97" i="1" s="1"/>
  <c r="P162" i="1"/>
  <c r="R162" i="1" s="1"/>
  <c r="T162" i="1" s="1"/>
  <c r="P99" i="1"/>
  <c r="P244" i="1"/>
  <c r="R244" i="1" s="1"/>
  <c r="T244" i="1" s="1"/>
  <c r="E28" i="3"/>
  <c r="P202" i="1"/>
  <c r="R202" i="1" s="1"/>
  <c r="T202" i="1" s="1"/>
  <c r="E177" i="3"/>
  <c r="E58" i="3"/>
  <c r="P305" i="1"/>
  <c r="R305" i="1" s="1"/>
  <c r="T305" i="1" s="1"/>
  <c r="P243" i="1"/>
  <c r="R243" i="1" s="1"/>
  <c r="T243" i="1" s="1"/>
  <c r="P100" i="1"/>
  <c r="R100" i="1" s="1"/>
  <c r="T100" i="1" s="1"/>
  <c r="E73" i="1"/>
  <c r="E313" i="1"/>
  <c r="F313" i="1" s="1"/>
  <c r="G313" i="1" s="1"/>
  <c r="K313" i="1" s="1"/>
  <c r="P59" i="1"/>
  <c r="R59" i="1" s="1"/>
  <c r="T59" i="1" s="1"/>
  <c r="P91" i="1"/>
  <c r="R91" i="1" s="1"/>
  <c r="T91" i="1" s="1"/>
  <c r="P193" i="1"/>
  <c r="R193" i="1" s="1"/>
  <c r="T193" i="1" s="1"/>
  <c r="P106" i="1"/>
  <c r="R106" i="1" s="1"/>
  <c r="T106" i="1" s="1"/>
  <c r="P138" i="1"/>
  <c r="R138" i="1" s="1"/>
  <c r="T138" i="1" s="1"/>
  <c r="P219" i="1"/>
  <c r="R219" i="1" s="1"/>
  <c r="T219" i="1" s="1"/>
  <c r="P262" i="1"/>
  <c r="R262" i="1" s="1"/>
  <c r="T262" i="1" s="1"/>
  <c r="P76" i="1"/>
  <c r="R76" i="1" s="1"/>
  <c r="T76" i="1" s="1"/>
  <c r="P50" i="1"/>
  <c r="P175" i="1"/>
  <c r="R175" i="1" s="1"/>
  <c r="T175" i="1" s="1"/>
  <c r="P173" i="1"/>
  <c r="R173" i="1" s="1"/>
  <c r="T173" i="1" s="1"/>
  <c r="E24" i="1"/>
  <c r="E68" i="1"/>
  <c r="R259" i="1"/>
  <c r="T259" i="1" s="1"/>
  <c r="P238" i="1"/>
  <c r="R238" i="1" s="1"/>
  <c r="T238" i="1" s="1"/>
  <c r="P265" i="1"/>
  <c r="E32" i="3"/>
  <c r="P225" i="1"/>
  <c r="R225" i="1" s="1"/>
  <c r="T225" i="1" s="1"/>
  <c r="E57" i="3"/>
  <c r="P228" i="1"/>
  <c r="R228" i="1" s="1"/>
  <c r="T228" i="1" s="1"/>
  <c r="E148" i="3"/>
  <c r="P271" i="1"/>
  <c r="R271" i="1" s="1"/>
  <c r="T271" i="1" s="1"/>
  <c r="P61" i="1"/>
  <c r="R61" i="1" s="1"/>
  <c r="T61" i="1" s="1"/>
  <c r="E57" i="1"/>
  <c r="E147" i="3" s="1"/>
  <c r="E314" i="1"/>
  <c r="F314" i="1" s="1"/>
  <c r="P23" i="1"/>
  <c r="R23" i="1" s="1"/>
  <c r="T23" i="1" s="1"/>
  <c r="P63" i="1"/>
  <c r="R63" i="1" s="1"/>
  <c r="T63" i="1" s="1"/>
  <c r="P149" i="1"/>
  <c r="R149" i="1" s="1"/>
  <c r="T149" i="1" s="1"/>
  <c r="P180" i="1"/>
  <c r="R180" i="1" s="1"/>
  <c r="T180" i="1" s="1"/>
  <c r="E180" i="3"/>
  <c r="P212" i="1"/>
  <c r="R212" i="1" s="1"/>
  <c r="T212" i="1" s="1"/>
  <c r="P84" i="1"/>
  <c r="E87" i="3"/>
  <c r="P213" i="1"/>
  <c r="R213" i="1" s="1"/>
  <c r="T213" i="1" s="1"/>
  <c r="E129" i="3"/>
  <c r="P230" i="1"/>
  <c r="P304" i="1"/>
  <c r="E278" i="1"/>
  <c r="F278" i="1" s="1"/>
  <c r="G278" i="1" s="1"/>
  <c r="I278" i="1" s="1"/>
  <c r="E308" i="1"/>
  <c r="F308" i="1" s="1"/>
  <c r="G308" i="1" s="1"/>
  <c r="K308" i="1" s="1"/>
  <c r="E304" i="1"/>
  <c r="F304" i="1" s="1"/>
  <c r="G304" i="1" s="1"/>
  <c r="K304" i="1" s="1"/>
  <c r="P160" i="1"/>
  <c r="R160" i="1" s="1"/>
  <c r="T160" i="1" s="1"/>
  <c r="P119" i="1"/>
  <c r="R119" i="1" s="1"/>
  <c r="T119" i="1" s="1"/>
  <c r="P108" i="1"/>
  <c r="P184" i="1"/>
  <c r="R184" i="1" s="1"/>
  <c r="T184" i="1" s="1"/>
  <c r="P26" i="1"/>
  <c r="P86" i="1"/>
  <c r="R86" i="1" s="1"/>
  <c r="T86" i="1" s="1"/>
  <c r="P74" i="1"/>
  <c r="R74" i="1" s="1"/>
  <c r="T74" i="1" s="1"/>
  <c r="E110" i="3"/>
  <c r="E112" i="3"/>
  <c r="E36" i="3"/>
  <c r="E139" i="3"/>
  <c r="E132" i="3"/>
  <c r="E52" i="1"/>
  <c r="E311" i="1"/>
  <c r="F311" i="1" s="1"/>
  <c r="G311" i="1" s="1"/>
  <c r="K311" i="1" s="1"/>
  <c r="R191" i="1"/>
  <c r="T191" i="1" s="1"/>
  <c r="G191" i="1"/>
  <c r="I191" i="1" s="1"/>
  <c r="G50" i="1"/>
  <c r="H50" i="1" s="1"/>
  <c r="I259" i="1"/>
  <c r="E86" i="3"/>
  <c r="R234" i="1"/>
  <c r="T234" i="1" s="1"/>
  <c r="P161" i="1"/>
  <c r="R161" i="1" s="1"/>
  <c r="T161" i="1" s="1"/>
  <c r="F80" i="1"/>
  <c r="E169" i="3"/>
  <c r="G134" i="1"/>
  <c r="I134" i="1" s="1"/>
  <c r="P248" i="1"/>
  <c r="G248" i="1"/>
  <c r="I248" i="1" s="1"/>
  <c r="R108" i="1"/>
  <c r="T108" i="1" s="1"/>
  <c r="R183" i="1"/>
  <c r="T183" i="1" s="1"/>
  <c r="R26" i="1"/>
  <c r="T26" i="1" s="1"/>
  <c r="G84" i="1"/>
  <c r="I84" i="1" s="1"/>
  <c r="R265" i="1"/>
  <c r="T265" i="1" s="1"/>
  <c r="R264" i="1"/>
  <c r="T264" i="1" s="1"/>
  <c r="G81" i="1"/>
  <c r="J81" i="1" s="1"/>
  <c r="P81" i="1"/>
  <c r="P258" i="1"/>
  <c r="G258" i="1"/>
  <c r="I258" i="1" s="1"/>
  <c r="P215" i="1"/>
  <c r="G215" i="1"/>
  <c r="I215" i="1" s="1"/>
  <c r="R131" i="1"/>
  <c r="T131" i="1" s="1"/>
  <c r="R136" i="1"/>
  <c r="T136" i="1" s="1"/>
  <c r="R146" i="1"/>
  <c r="T146" i="1" s="1"/>
  <c r="G205" i="1"/>
  <c r="I205" i="1" s="1"/>
  <c r="E186" i="3"/>
  <c r="F109" i="1"/>
  <c r="G109" i="1" s="1"/>
  <c r="I109" i="1" s="1"/>
  <c r="F145" i="1"/>
  <c r="G145" i="1" s="1"/>
  <c r="I145" i="1" s="1"/>
  <c r="E49" i="3"/>
  <c r="P253" i="1"/>
  <c r="G253" i="1"/>
  <c r="I253" i="1" s="1"/>
  <c r="F31" i="1"/>
  <c r="E122" i="3"/>
  <c r="P280" i="1"/>
  <c r="G280" i="1"/>
  <c r="J280" i="1" s="1"/>
  <c r="E131" i="3"/>
  <c r="F40" i="1"/>
  <c r="G40" i="1" s="1"/>
  <c r="I40" i="1" s="1"/>
  <c r="F32" i="1"/>
  <c r="G32" i="1" s="1"/>
  <c r="I32" i="1" s="1"/>
  <c r="F188" i="1"/>
  <c r="E93" i="3"/>
  <c r="G230" i="1"/>
  <c r="I230" i="1" s="1"/>
  <c r="P286" i="1"/>
  <c r="G286" i="1"/>
  <c r="K286" i="1" s="1"/>
  <c r="P66" i="1"/>
  <c r="R66" i="1" s="1"/>
  <c r="T66" i="1" s="1"/>
  <c r="R247" i="1"/>
  <c r="T247" i="1" s="1"/>
  <c r="G151" i="1"/>
  <c r="I151" i="1" s="1"/>
  <c r="E173" i="3"/>
  <c r="R232" i="1"/>
  <c r="T232" i="1" s="1"/>
  <c r="R290" i="1"/>
  <c r="T290" i="1" s="1"/>
  <c r="P60" i="1"/>
  <c r="G60" i="1"/>
  <c r="I60" i="1" s="1"/>
  <c r="P246" i="1"/>
  <c r="G246" i="1"/>
  <c r="I246" i="1" s="1"/>
  <c r="F83" i="1"/>
  <c r="E171" i="3"/>
  <c r="F47" i="1"/>
  <c r="E138" i="3"/>
  <c r="E162" i="3"/>
  <c r="F72" i="1"/>
  <c r="R99" i="1"/>
  <c r="T99" i="1" s="1"/>
  <c r="E65" i="3"/>
  <c r="R272" i="1"/>
  <c r="T272" i="1" s="1"/>
  <c r="R201" i="1"/>
  <c r="T201" i="1" s="1"/>
  <c r="R223" i="1"/>
  <c r="T223" i="1" s="1"/>
  <c r="F34" i="1"/>
  <c r="E125" i="3"/>
  <c r="G301" i="1"/>
  <c r="K301" i="1" s="1"/>
  <c r="P301" i="1"/>
  <c r="G155" i="1"/>
  <c r="I155" i="1" s="1"/>
  <c r="P155" i="1"/>
  <c r="E84" i="3"/>
  <c r="F179" i="1"/>
  <c r="G179" i="1" s="1"/>
  <c r="I179" i="1" s="1"/>
  <c r="F57" i="1"/>
  <c r="G57" i="1" s="1"/>
  <c r="I57" i="1" s="1"/>
  <c r="R218" i="1"/>
  <c r="T218" i="1" s="1"/>
  <c r="P313" i="1"/>
  <c r="R313" i="1" s="1"/>
  <c r="T313" i="1" s="1"/>
  <c r="P98" i="1"/>
  <c r="R98" i="1" s="1"/>
  <c r="T98" i="1" s="1"/>
  <c r="G43" i="1"/>
  <c r="I43" i="1" s="1"/>
  <c r="G312" i="1"/>
  <c r="K312" i="1" s="1"/>
  <c r="P312" i="1"/>
  <c r="G314" i="1"/>
  <c r="K314" i="1" s="1"/>
  <c r="P314" i="1"/>
  <c r="W13" i="1"/>
  <c r="W5" i="1"/>
  <c r="P309" i="1"/>
  <c r="P279" i="1"/>
  <c r="R279" i="1" s="1"/>
  <c r="T279" i="1" s="1"/>
  <c r="P282" i="1"/>
  <c r="R282" i="1" s="1"/>
  <c r="T282" i="1" s="1"/>
  <c r="P292" i="1"/>
  <c r="R292" i="1" s="1"/>
  <c r="T292" i="1" s="1"/>
  <c r="W24" i="1"/>
  <c r="P159" i="1"/>
  <c r="R159" i="1" s="1"/>
  <c r="T159" i="1" s="1"/>
  <c r="P122" i="1"/>
  <c r="R122" i="1" s="1"/>
  <c r="T122" i="1" s="1"/>
  <c r="P21" i="1"/>
  <c r="R21" i="1" s="1"/>
  <c r="T21" i="1" s="1"/>
  <c r="P85" i="1"/>
  <c r="R85" i="1" s="1"/>
  <c r="T85" i="1" s="1"/>
  <c r="P181" i="1"/>
  <c r="R181" i="1" s="1"/>
  <c r="T181" i="1" s="1"/>
  <c r="P88" i="1"/>
  <c r="R88" i="1" s="1"/>
  <c r="T88" i="1" s="1"/>
  <c r="P300" i="1"/>
  <c r="R300" i="1" s="1"/>
  <c r="T300" i="1" s="1"/>
  <c r="P51" i="1"/>
  <c r="R51" i="1" s="1"/>
  <c r="T51" i="1" s="1"/>
  <c r="P163" i="1"/>
  <c r="R163" i="1" s="1"/>
  <c r="T163" i="1" s="1"/>
  <c r="P297" i="1"/>
  <c r="R297" i="1" s="1"/>
  <c r="T297" i="1" s="1"/>
  <c r="P54" i="1"/>
  <c r="R54" i="1" s="1"/>
  <c r="T54" i="1" s="1"/>
  <c r="P142" i="1"/>
  <c r="R142" i="1" s="1"/>
  <c r="T142" i="1" s="1"/>
  <c r="P105" i="1"/>
  <c r="R105" i="1" s="1"/>
  <c r="T105" i="1" s="1"/>
  <c r="P185" i="1"/>
  <c r="R185" i="1" s="1"/>
  <c r="T185" i="1" s="1"/>
  <c r="P214" i="1"/>
  <c r="R214" i="1" s="1"/>
  <c r="T214" i="1" s="1"/>
  <c r="P245" i="1"/>
  <c r="R245" i="1" s="1"/>
  <c r="T245" i="1" s="1"/>
  <c r="P252" i="1"/>
  <c r="R252" i="1" s="1"/>
  <c r="T252" i="1" s="1"/>
  <c r="P211" i="1"/>
  <c r="R211" i="1" s="1"/>
  <c r="T211" i="1" s="1"/>
  <c r="P275" i="1"/>
  <c r="R275" i="1" s="1"/>
  <c r="T275" i="1" s="1"/>
  <c r="P194" i="1"/>
  <c r="R194" i="1" s="1"/>
  <c r="T194" i="1" s="1"/>
  <c r="P198" i="1"/>
  <c r="R198" i="1" s="1"/>
  <c r="T198" i="1" s="1"/>
  <c r="P251" i="1"/>
  <c r="R251" i="1" s="1"/>
  <c r="T251" i="1" s="1"/>
  <c r="P233" i="1"/>
  <c r="R233" i="1" s="1"/>
  <c r="T233" i="1" s="1"/>
  <c r="P206" i="1"/>
  <c r="R206" i="1" s="1"/>
  <c r="T206" i="1" s="1"/>
  <c r="P269" i="1"/>
  <c r="R269" i="1" s="1"/>
  <c r="T269" i="1" s="1"/>
  <c r="P231" i="1"/>
  <c r="R231" i="1" s="1"/>
  <c r="T231" i="1" s="1"/>
  <c r="W12" i="1"/>
  <c r="W4" i="1"/>
  <c r="P289" i="1"/>
  <c r="R289" i="1" s="1"/>
  <c r="T289" i="1" s="1"/>
  <c r="P79" i="1"/>
  <c r="R79" i="1" s="1"/>
  <c r="T79" i="1" s="1"/>
  <c r="P103" i="1"/>
  <c r="R103" i="1" s="1"/>
  <c r="T103" i="1" s="1"/>
  <c r="P178" i="1"/>
  <c r="R178" i="1" s="1"/>
  <c r="T178" i="1" s="1"/>
  <c r="P29" i="1"/>
  <c r="R29" i="1" s="1"/>
  <c r="T29" i="1" s="1"/>
  <c r="P295" i="1"/>
  <c r="R295" i="1" s="1"/>
  <c r="T295" i="1" s="1"/>
  <c r="P112" i="1"/>
  <c r="R112" i="1" s="1"/>
  <c r="T112" i="1" s="1"/>
  <c r="P107" i="1"/>
  <c r="R107" i="1" s="1"/>
  <c r="T107" i="1" s="1"/>
  <c r="P187" i="1"/>
  <c r="R187" i="1" s="1"/>
  <c r="T187" i="1" s="1"/>
  <c r="P78" i="1"/>
  <c r="R78" i="1" s="1"/>
  <c r="T78" i="1" s="1"/>
  <c r="P166" i="1"/>
  <c r="R166" i="1" s="1"/>
  <c r="T166" i="1" s="1"/>
  <c r="P299" i="1"/>
  <c r="R299" i="1" s="1"/>
  <c r="T299" i="1" s="1"/>
  <c r="P41" i="1"/>
  <c r="R41" i="1" s="1"/>
  <c r="T41" i="1" s="1"/>
  <c r="P129" i="1"/>
  <c r="R129" i="1" s="1"/>
  <c r="T129" i="1" s="1"/>
  <c r="P44" i="1"/>
  <c r="R44" i="1" s="1"/>
  <c r="T44" i="1" s="1"/>
  <c r="P267" i="1"/>
  <c r="R267" i="1" s="1"/>
  <c r="T267" i="1" s="1"/>
  <c r="P124" i="1"/>
  <c r="R124" i="1" s="1"/>
  <c r="T124" i="1" s="1"/>
  <c r="P217" i="1"/>
  <c r="R217" i="1" s="1"/>
  <c r="T217" i="1" s="1"/>
  <c r="P254" i="1"/>
  <c r="R254" i="1" s="1"/>
  <c r="T254" i="1" s="1"/>
  <c r="P192" i="1"/>
  <c r="R192" i="1" s="1"/>
  <c r="T192" i="1" s="1"/>
  <c r="P256" i="1"/>
  <c r="R256" i="1" s="1"/>
  <c r="T256" i="1" s="1"/>
  <c r="P200" i="1"/>
  <c r="R200" i="1" s="1"/>
  <c r="T200" i="1" s="1"/>
  <c r="P28" i="1"/>
  <c r="R28" i="1" s="1"/>
  <c r="T28" i="1" s="1"/>
  <c r="P236" i="1"/>
  <c r="R236" i="1" s="1"/>
  <c r="T236" i="1" s="1"/>
  <c r="P208" i="1"/>
  <c r="R208" i="1" s="1"/>
  <c r="T208" i="1" s="1"/>
  <c r="P274" i="1"/>
  <c r="R274" i="1" s="1"/>
  <c r="T274" i="1" s="1"/>
  <c r="P276" i="1"/>
  <c r="R276" i="1" s="1"/>
  <c r="T276" i="1" s="1"/>
  <c r="P307" i="1"/>
  <c r="W11" i="1"/>
  <c r="W3" i="1"/>
  <c r="P293" i="1"/>
  <c r="R293" i="1" s="1"/>
  <c r="T293" i="1" s="1"/>
  <c r="P288" i="1"/>
  <c r="R288" i="1" s="1"/>
  <c r="T288" i="1" s="1"/>
  <c r="P294" i="1"/>
  <c r="R294" i="1" s="1"/>
  <c r="T294" i="1" s="1"/>
  <c r="P143" i="1"/>
  <c r="R143" i="1" s="1"/>
  <c r="T143" i="1" s="1"/>
  <c r="P90" i="1"/>
  <c r="R90" i="1" s="1"/>
  <c r="T90" i="1" s="1"/>
  <c r="P53" i="1"/>
  <c r="R53" i="1" s="1"/>
  <c r="T53" i="1" s="1"/>
  <c r="P165" i="1"/>
  <c r="R165" i="1" s="1"/>
  <c r="T165" i="1" s="1"/>
  <c r="W19" i="1"/>
  <c r="P64" i="1"/>
  <c r="R64" i="1" s="1"/>
  <c r="T64" i="1" s="1"/>
  <c r="P168" i="1"/>
  <c r="R168" i="1" s="1"/>
  <c r="T168" i="1" s="1"/>
  <c r="P35" i="1"/>
  <c r="R35" i="1" s="1"/>
  <c r="T35" i="1" s="1"/>
  <c r="P147" i="1"/>
  <c r="R147" i="1" s="1"/>
  <c r="T147" i="1" s="1"/>
  <c r="P38" i="1"/>
  <c r="R38" i="1" s="1"/>
  <c r="T38" i="1" s="1"/>
  <c r="P126" i="1"/>
  <c r="R126" i="1" s="1"/>
  <c r="T126" i="1" s="1"/>
  <c r="P190" i="1"/>
  <c r="R190" i="1" s="1"/>
  <c r="T190" i="1" s="1"/>
  <c r="W22" i="1"/>
  <c r="P153" i="1"/>
  <c r="R153" i="1" s="1"/>
  <c r="T153" i="1" s="1"/>
  <c r="P216" i="1"/>
  <c r="R216" i="1" s="1"/>
  <c r="T216" i="1" s="1"/>
  <c r="P239" i="1"/>
  <c r="R239" i="1" s="1"/>
  <c r="T239" i="1" s="1"/>
  <c r="W10" i="1"/>
  <c r="W2" i="1"/>
  <c r="P308" i="1"/>
  <c r="R308" i="1" s="1"/>
  <c r="T308" i="1" s="1"/>
  <c r="P291" i="1"/>
  <c r="R291" i="1" s="1"/>
  <c r="T291" i="1" s="1"/>
  <c r="P284" i="1"/>
  <c r="R284" i="1" s="1"/>
  <c r="T284" i="1" s="1"/>
  <c r="P310" i="1"/>
  <c r="R310" i="1" s="1"/>
  <c r="T310" i="1" s="1"/>
  <c r="P130" i="1"/>
  <c r="R130" i="1" s="1"/>
  <c r="T130" i="1" s="1"/>
  <c r="P93" i="1"/>
  <c r="R93" i="1" s="1"/>
  <c r="T93" i="1" s="1"/>
  <c r="P189" i="1"/>
  <c r="R189" i="1" s="1"/>
  <c r="T189" i="1" s="1"/>
  <c r="P96" i="1"/>
  <c r="R96" i="1" s="1"/>
  <c r="T96" i="1" s="1"/>
  <c r="P296" i="1"/>
  <c r="R296" i="1" s="1"/>
  <c r="T296" i="1" s="1"/>
  <c r="P67" i="1"/>
  <c r="R67" i="1" s="1"/>
  <c r="T67" i="1" s="1"/>
  <c r="P171" i="1"/>
  <c r="R171" i="1" s="1"/>
  <c r="T171" i="1" s="1"/>
  <c r="W21" i="1"/>
  <c r="P62" i="1"/>
  <c r="R62" i="1" s="1"/>
  <c r="T62" i="1" s="1"/>
  <c r="P150" i="1"/>
  <c r="R150" i="1" s="1"/>
  <c r="T150" i="1" s="1"/>
  <c r="P25" i="1"/>
  <c r="R25" i="1" s="1"/>
  <c r="T25" i="1" s="1"/>
  <c r="P113" i="1"/>
  <c r="R113" i="1" s="1"/>
  <c r="T113" i="1" s="1"/>
  <c r="P203" i="1"/>
  <c r="R203" i="1" s="1"/>
  <c r="T203" i="1" s="1"/>
  <c r="P220" i="1"/>
  <c r="R220" i="1" s="1"/>
  <c r="T220" i="1" s="1"/>
  <c r="P197" i="1"/>
  <c r="R197" i="1" s="1"/>
  <c r="T197" i="1" s="1"/>
  <c r="P261" i="1"/>
  <c r="R261" i="1" s="1"/>
  <c r="T261" i="1" s="1"/>
  <c r="P227" i="1"/>
  <c r="R227" i="1" s="1"/>
  <c r="T227" i="1" s="1"/>
  <c r="P237" i="1"/>
  <c r="R237" i="1" s="1"/>
  <c r="T237" i="1" s="1"/>
  <c r="W17" i="1"/>
  <c r="W9" i="1"/>
  <c r="P87" i="1"/>
  <c r="R87" i="1" s="1"/>
  <c r="T87" i="1" s="1"/>
  <c r="P127" i="1"/>
  <c r="R127" i="1" s="1"/>
  <c r="T127" i="1" s="1"/>
  <c r="P186" i="1"/>
  <c r="R186" i="1" s="1"/>
  <c r="T186" i="1" s="1"/>
  <c r="P37" i="1"/>
  <c r="R37" i="1" s="1"/>
  <c r="T37" i="1" s="1"/>
  <c r="P117" i="1"/>
  <c r="R117" i="1" s="1"/>
  <c r="T117" i="1" s="1"/>
  <c r="P48" i="1"/>
  <c r="R48" i="1" s="1"/>
  <c r="T48" i="1" s="1"/>
  <c r="P120" i="1"/>
  <c r="R120" i="1" s="1"/>
  <c r="T120" i="1" s="1"/>
  <c r="P115" i="1"/>
  <c r="R115" i="1" s="1"/>
  <c r="T115" i="1" s="1"/>
  <c r="P303" i="1"/>
  <c r="R303" i="1" s="1"/>
  <c r="T303" i="1" s="1"/>
  <c r="P22" i="1"/>
  <c r="R22" i="1" s="1"/>
  <c r="T22" i="1" s="1"/>
  <c r="P110" i="1"/>
  <c r="R110" i="1" s="1"/>
  <c r="T110" i="1" s="1"/>
  <c r="P174" i="1"/>
  <c r="R174" i="1" s="1"/>
  <c r="T174" i="1" s="1"/>
  <c r="P49" i="1"/>
  <c r="R49" i="1" s="1"/>
  <c r="T49" i="1" s="1"/>
  <c r="P137" i="1"/>
  <c r="R137" i="1" s="1"/>
  <c r="T137" i="1" s="1"/>
  <c r="P241" i="1"/>
  <c r="R241" i="1" s="1"/>
  <c r="T241" i="1" s="1"/>
  <c r="P250" i="1"/>
  <c r="R250" i="1" s="1"/>
  <c r="T250" i="1" s="1"/>
  <c r="P92" i="1"/>
  <c r="R92" i="1" s="1"/>
  <c r="T92" i="1" s="1"/>
  <c r="P69" i="1"/>
  <c r="R69" i="1" s="1"/>
  <c r="T69" i="1" s="1"/>
  <c r="P224" i="1"/>
  <c r="R224" i="1" s="1"/>
  <c r="T224" i="1" s="1"/>
  <c r="P132" i="1"/>
  <c r="R132" i="1" s="1"/>
  <c r="T132" i="1" s="1"/>
  <c r="P36" i="1"/>
  <c r="R36" i="1" s="1"/>
  <c r="T36" i="1" s="1"/>
  <c r="P266" i="1"/>
  <c r="R266" i="1" s="1"/>
  <c r="T266" i="1" s="1"/>
  <c r="P255" i="1"/>
  <c r="R255" i="1" s="1"/>
  <c r="T255" i="1" s="1"/>
  <c r="P204" i="1"/>
  <c r="R204" i="1" s="1"/>
  <c r="T204" i="1" s="1"/>
  <c r="P176" i="1"/>
  <c r="R176" i="1" s="1"/>
  <c r="T176" i="1" s="1"/>
  <c r="P240" i="1"/>
  <c r="R240" i="1" s="1"/>
  <c r="T240" i="1" s="1"/>
  <c r="P242" i="1"/>
  <c r="R242" i="1" s="1"/>
  <c r="T242" i="1" s="1"/>
  <c r="P148" i="1"/>
  <c r="R148" i="1" s="1"/>
  <c r="T148" i="1" s="1"/>
  <c r="W15" i="1"/>
  <c r="W7" i="1"/>
  <c r="P283" i="1"/>
  <c r="R283" i="1" s="1"/>
  <c r="T283" i="1" s="1"/>
  <c r="P277" i="1"/>
  <c r="R277" i="1" s="1"/>
  <c r="T277" i="1" s="1"/>
  <c r="P95" i="1"/>
  <c r="R95" i="1" s="1"/>
  <c r="T95" i="1" s="1"/>
  <c r="W25" i="1"/>
  <c r="P170" i="1"/>
  <c r="R170" i="1" s="1"/>
  <c r="T170" i="1" s="1"/>
  <c r="P101" i="1"/>
  <c r="R101" i="1" s="1"/>
  <c r="T101" i="1" s="1"/>
  <c r="P306" i="1"/>
  <c r="R306" i="1" s="1"/>
  <c r="T306" i="1" s="1"/>
  <c r="P104" i="1"/>
  <c r="R104" i="1" s="1"/>
  <c r="T104" i="1" s="1"/>
  <c r="W20" i="1"/>
  <c r="P75" i="1"/>
  <c r="R75" i="1" s="1"/>
  <c r="T75" i="1" s="1"/>
  <c r="P179" i="1"/>
  <c r="R179" i="1" s="1"/>
  <c r="T179" i="1" s="1"/>
  <c r="P70" i="1"/>
  <c r="R70" i="1" s="1"/>
  <c r="T70" i="1" s="1"/>
  <c r="P158" i="1"/>
  <c r="R158" i="1" s="1"/>
  <c r="T158" i="1" s="1"/>
  <c r="P298" i="1"/>
  <c r="R298" i="1" s="1"/>
  <c r="T298" i="1" s="1"/>
  <c r="P33" i="1"/>
  <c r="R33" i="1" s="1"/>
  <c r="T33" i="1" s="1"/>
  <c r="P121" i="1"/>
  <c r="R121" i="1" s="1"/>
  <c r="T121" i="1" s="1"/>
  <c r="P235" i="1"/>
  <c r="R235" i="1" s="1"/>
  <c r="T235" i="1" s="1"/>
  <c r="P156" i="1"/>
  <c r="R156" i="1" s="1"/>
  <c r="T156" i="1" s="1"/>
  <c r="P249" i="1"/>
  <c r="R249" i="1" s="1"/>
  <c r="T249" i="1" s="1"/>
  <c r="P222" i="1"/>
  <c r="R222" i="1" s="1"/>
  <c r="T222" i="1" s="1"/>
  <c r="P229" i="1"/>
  <c r="R229" i="1" s="1"/>
  <c r="T229" i="1" s="1"/>
  <c r="W14" i="1"/>
  <c r="W6" i="1"/>
  <c r="P278" i="1"/>
  <c r="R278" i="1" s="1"/>
  <c r="T278" i="1" s="1"/>
  <c r="P285" i="1"/>
  <c r="R285" i="1" s="1"/>
  <c r="T285" i="1" s="1"/>
  <c r="P281" i="1"/>
  <c r="R281" i="1" s="1"/>
  <c r="T281" i="1" s="1"/>
  <c r="P287" i="1"/>
  <c r="R287" i="1" s="1"/>
  <c r="T287" i="1" s="1"/>
  <c r="P135" i="1"/>
  <c r="R135" i="1" s="1"/>
  <c r="T135" i="1" s="1"/>
  <c r="P82" i="1"/>
  <c r="R82" i="1" s="1"/>
  <c r="T82" i="1" s="1"/>
  <c r="W18" i="1"/>
  <c r="P45" i="1"/>
  <c r="R45" i="1" s="1"/>
  <c r="T45" i="1" s="1"/>
  <c r="P133" i="1"/>
  <c r="R133" i="1" s="1"/>
  <c r="T133" i="1" s="1"/>
  <c r="P56" i="1"/>
  <c r="R56" i="1" s="1"/>
  <c r="T56" i="1" s="1"/>
  <c r="P128" i="1"/>
  <c r="R128" i="1" s="1"/>
  <c r="T128" i="1" s="1"/>
  <c r="P27" i="1"/>
  <c r="R27" i="1" s="1"/>
  <c r="T27" i="1" s="1"/>
  <c r="P139" i="1"/>
  <c r="R139" i="1" s="1"/>
  <c r="T139" i="1" s="1"/>
  <c r="P30" i="1"/>
  <c r="R30" i="1" s="1"/>
  <c r="T30" i="1" s="1"/>
  <c r="P118" i="1"/>
  <c r="R118" i="1" s="1"/>
  <c r="T118" i="1" s="1"/>
  <c r="P182" i="1"/>
  <c r="R182" i="1" s="1"/>
  <c r="T182" i="1" s="1"/>
  <c r="P145" i="1"/>
  <c r="R145" i="1" s="1"/>
  <c r="T145" i="1" s="1"/>
  <c r="P209" i="1"/>
  <c r="R209" i="1" s="1"/>
  <c r="T209" i="1" s="1"/>
  <c r="R307" i="1" l="1"/>
  <c r="T307" i="1" s="1"/>
  <c r="R309" i="1"/>
  <c r="T309" i="1" s="1"/>
  <c r="R304" i="1"/>
  <c r="T304" i="1" s="1"/>
  <c r="R301" i="1"/>
  <c r="T301" i="1" s="1"/>
  <c r="P311" i="1"/>
  <c r="R311" i="1" s="1"/>
  <c r="T311" i="1" s="1"/>
  <c r="P109" i="1"/>
  <c r="R109" i="1" s="1"/>
  <c r="T109" i="1" s="1"/>
  <c r="R81" i="1"/>
  <c r="T81" i="1" s="1"/>
  <c r="R43" i="1"/>
  <c r="T43" i="1" s="1"/>
  <c r="R123" i="1"/>
  <c r="T123" i="1" s="1"/>
  <c r="G315" i="1"/>
  <c r="K315" i="1" s="1"/>
  <c r="P32" i="1"/>
  <c r="R32" i="1" s="1"/>
  <c r="T32" i="1" s="1"/>
  <c r="G39" i="1"/>
  <c r="I39" i="1" s="1"/>
  <c r="P39" i="1"/>
  <c r="R39" i="1" s="1"/>
  <c r="T39" i="1" s="1"/>
  <c r="R312" i="1"/>
  <c r="T312" i="1" s="1"/>
  <c r="F24" i="1"/>
  <c r="E115" i="3"/>
  <c r="R215" i="1"/>
  <c r="T215" i="1" s="1"/>
  <c r="P40" i="1"/>
  <c r="R40" i="1" s="1"/>
  <c r="T40" i="1" s="1"/>
  <c r="P57" i="1"/>
  <c r="R57" i="1" s="1"/>
  <c r="T57" i="1" s="1"/>
  <c r="R155" i="1"/>
  <c r="T155" i="1" s="1"/>
  <c r="R60" i="1"/>
  <c r="T60" i="1" s="1"/>
  <c r="R253" i="1"/>
  <c r="T253" i="1" s="1"/>
  <c r="F52" i="1"/>
  <c r="E142" i="3"/>
  <c r="F73" i="1"/>
  <c r="E163" i="3"/>
  <c r="R151" i="1"/>
  <c r="T151" i="1" s="1"/>
  <c r="R286" i="1"/>
  <c r="T286" i="1" s="1"/>
  <c r="F68" i="1"/>
  <c r="E158" i="3"/>
  <c r="G83" i="1"/>
  <c r="I83" i="1" s="1"/>
  <c r="P83" i="1"/>
  <c r="R83" i="1" s="1"/>
  <c r="T83" i="1" s="1"/>
  <c r="R280" i="1"/>
  <c r="T280" i="1" s="1"/>
  <c r="G72" i="1"/>
  <c r="I72" i="1" s="1"/>
  <c r="P72" i="1"/>
  <c r="R246" i="1"/>
  <c r="T246" i="1" s="1"/>
  <c r="P31" i="1"/>
  <c r="G31" i="1"/>
  <c r="I31" i="1" s="1"/>
  <c r="R134" i="1"/>
  <c r="T134" i="1" s="1"/>
  <c r="R248" i="1"/>
  <c r="T248" i="1" s="1"/>
  <c r="R50" i="1"/>
  <c r="T50" i="1" s="1"/>
  <c r="P188" i="1"/>
  <c r="G188" i="1"/>
  <c r="G47" i="1"/>
  <c r="I47" i="1" s="1"/>
  <c r="P47" i="1"/>
  <c r="R258" i="1"/>
  <c r="T258" i="1" s="1"/>
  <c r="R205" i="1"/>
  <c r="T205" i="1" s="1"/>
  <c r="G34" i="1"/>
  <c r="I34" i="1" s="1"/>
  <c r="P34" i="1"/>
  <c r="R34" i="1" s="1"/>
  <c r="T34" i="1" s="1"/>
  <c r="G80" i="1"/>
  <c r="I80" i="1" s="1"/>
  <c r="P80" i="1"/>
  <c r="R230" i="1"/>
  <c r="T230" i="1" s="1"/>
  <c r="R84" i="1"/>
  <c r="T84" i="1" s="1"/>
  <c r="R315" i="1"/>
  <c r="T315" i="1" s="1"/>
  <c r="R314" i="1"/>
  <c r="T314" i="1" s="1"/>
  <c r="C11" i="1"/>
  <c r="C12" i="1"/>
  <c r="O316" i="1" l="1"/>
  <c r="R72" i="1"/>
  <c r="T72" i="1" s="1"/>
  <c r="D15" i="1"/>
  <c r="C19" i="1" s="1"/>
  <c r="C16" i="1"/>
  <c r="D18" i="1" s="1"/>
  <c r="O248" i="1"/>
  <c r="O265" i="1"/>
  <c r="O211" i="1"/>
  <c r="O192" i="1"/>
  <c r="O278" i="1"/>
  <c r="O245" i="1"/>
  <c r="O271" i="1"/>
  <c r="O312" i="1"/>
  <c r="O267" i="1"/>
  <c r="O207" i="1"/>
  <c r="O303" i="1"/>
  <c r="O218" i="1"/>
  <c r="O221" i="1"/>
  <c r="O149" i="1"/>
  <c r="O308" i="1"/>
  <c r="O286" i="1"/>
  <c r="O305" i="1"/>
  <c r="O280" i="1"/>
  <c r="O251" i="1"/>
  <c r="O158" i="1"/>
  <c r="O120" i="1"/>
  <c r="O183" i="1"/>
  <c r="O246" i="1"/>
  <c r="O210" i="1"/>
  <c r="O311" i="1"/>
  <c r="O214" i="1"/>
  <c r="O141" i="1"/>
  <c r="O291" i="1"/>
  <c r="O181" i="1"/>
  <c r="O184" i="1"/>
  <c r="O247" i="1"/>
  <c r="O147" i="1"/>
  <c r="O225" i="1"/>
  <c r="O277" i="1"/>
  <c r="O228" i="1"/>
  <c r="O226" i="1"/>
  <c r="O244" i="1"/>
  <c r="O130" i="1"/>
  <c r="O235" i="1"/>
  <c r="O288" i="1"/>
  <c r="O142" i="1"/>
  <c r="O284" i="1"/>
  <c r="O182" i="1"/>
  <c r="O223" i="1"/>
  <c r="O315" i="1"/>
  <c r="O203" i="1"/>
  <c r="O264" i="1"/>
  <c r="O293" i="1"/>
  <c r="O300" i="1"/>
  <c r="O304" i="1"/>
  <c r="O114" i="1"/>
  <c r="O172" i="1"/>
  <c r="O132" i="1"/>
  <c r="O295" i="1"/>
  <c r="O168" i="1"/>
  <c r="O252" i="1"/>
  <c r="O307" i="1"/>
  <c r="O167" i="1"/>
  <c r="O146" i="1"/>
  <c r="O229" i="1"/>
  <c r="O238" i="1"/>
  <c r="O161" i="1"/>
  <c r="O175" i="1"/>
  <c r="O272" i="1"/>
  <c r="O230" i="1"/>
  <c r="O209" i="1"/>
  <c r="O294" i="1"/>
  <c r="O144" i="1"/>
  <c r="O136" i="1"/>
  <c r="O258" i="1"/>
  <c r="O189" i="1"/>
  <c r="O177" i="1"/>
  <c r="O116" i="1"/>
  <c r="O233" i="1"/>
  <c r="O262" i="1"/>
  <c r="O178" i="1"/>
  <c r="O126" i="1"/>
  <c r="O118" i="1"/>
  <c r="C15" i="1"/>
  <c r="C18" i="1" s="1"/>
  <c r="O269" i="1"/>
  <c r="O257" i="1"/>
  <c r="O150" i="1"/>
  <c r="O206" i="1"/>
  <c r="O191" i="1"/>
  <c r="O287" i="1"/>
  <c r="O122" i="1"/>
  <c r="O282" i="1"/>
  <c r="O186" i="1"/>
  <c r="O134" i="1"/>
  <c r="O237" i="1"/>
  <c r="O240" i="1"/>
  <c r="O250" i="1"/>
  <c r="O190" i="1"/>
  <c r="O270" i="1"/>
  <c r="O155" i="1"/>
  <c r="O143" i="1"/>
  <c r="O281" i="1"/>
  <c r="O275" i="1"/>
  <c r="O299" i="1"/>
  <c r="O151" i="1"/>
  <c r="O135" i="1"/>
  <c r="O152" i="1"/>
  <c r="O133" i="1"/>
  <c r="O164" i="1"/>
  <c r="O279" i="1"/>
  <c r="O195" i="1"/>
  <c r="O232" i="1"/>
  <c r="O276" i="1"/>
  <c r="O242" i="1"/>
  <c r="O153" i="1"/>
  <c r="O169" i="1"/>
  <c r="O170" i="1"/>
  <c r="O289" i="1"/>
  <c r="O128" i="1"/>
  <c r="O241" i="1"/>
  <c r="O213" i="1"/>
  <c r="O243" i="1"/>
  <c r="O159" i="1"/>
  <c r="O239" i="1"/>
  <c r="O125" i="1"/>
  <c r="O166" i="1"/>
  <c r="O249" i="1"/>
  <c r="O254" i="1"/>
  <c r="O139" i="1"/>
  <c r="O171" i="1"/>
  <c r="O298" i="1"/>
  <c r="O224" i="1"/>
  <c r="O160" i="1"/>
  <c r="O199" i="1"/>
  <c r="O196" i="1"/>
  <c r="O137" i="1"/>
  <c r="O131" i="1"/>
  <c r="O188" i="1"/>
  <c r="O113" i="1"/>
  <c r="O297" i="1"/>
  <c r="O234" i="1"/>
  <c r="O314" i="1"/>
  <c r="O145" i="1"/>
  <c r="O162" i="1"/>
  <c r="O154" i="1"/>
  <c r="O216" i="1"/>
  <c r="O273" i="1"/>
  <c r="O194" i="1"/>
  <c r="O259" i="1"/>
  <c r="O163" i="1"/>
  <c r="O187" i="1"/>
  <c r="O173" i="1"/>
  <c r="O119" i="1"/>
  <c r="O212" i="1"/>
  <c r="O215" i="1"/>
  <c r="O255" i="1"/>
  <c r="O231" i="1"/>
  <c r="O222" i="1"/>
  <c r="O115" i="1"/>
  <c r="O306" i="1"/>
  <c r="O301" i="1"/>
  <c r="O185" i="1"/>
  <c r="O290" i="1"/>
  <c r="O260" i="1"/>
  <c r="O117" i="1"/>
  <c r="O124" i="1"/>
  <c r="O140" i="1"/>
  <c r="O292" i="1"/>
  <c r="O174" i="1"/>
  <c r="O227" i="1"/>
  <c r="O127" i="1"/>
  <c r="O148" i="1"/>
  <c r="O193" i="1"/>
  <c r="O313" i="1"/>
  <c r="O204" i="1"/>
  <c r="O198" i="1"/>
  <c r="O200" i="1"/>
  <c r="O121" i="1"/>
  <c r="O208" i="1"/>
  <c r="O263" i="1"/>
  <c r="O285" i="1"/>
  <c r="O217" i="1"/>
  <c r="O138" i="1"/>
  <c r="O179" i="1"/>
  <c r="O202" i="1"/>
  <c r="O197" i="1"/>
  <c r="O283" i="1"/>
  <c r="O236" i="1"/>
  <c r="O268" i="1"/>
  <c r="O274" i="1"/>
  <c r="O123" i="1"/>
  <c r="O266" i="1"/>
  <c r="O176" i="1"/>
  <c r="O310" i="1"/>
  <c r="O261" i="1"/>
  <c r="O219" i="1"/>
  <c r="O205" i="1"/>
  <c r="O156" i="1"/>
  <c r="O296" i="1"/>
  <c r="O256" i="1"/>
  <c r="O129" i="1"/>
  <c r="O201" i="1"/>
  <c r="O180" i="1"/>
  <c r="O253" i="1"/>
  <c r="O157" i="1"/>
  <c r="O302" i="1"/>
  <c r="O309" i="1"/>
  <c r="O165" i="1"/>
  <c r="O220" i="1"/>
  <c r="G68" i="1"/>
  <c r="I68" i="1" s="1"/>
  <c r="P68" i="1"/>
  <c r="I188" i="1"/>
  <c r="G73" i="1"/>
  <c r="I73" i="1" s="1"/>
  <c r="P73" i="1"/>
  <c r="G52" i="1"/>
  <c r="I52" i="1" s="1"/>
  <c r="P52" i="1"/>
  <c r="G24" i="1"/>
  <c r="I24" i="1" s="1"/>
  <c r="P24" i="1"/>
  <c r="R24" i="1" s="1"/>
  <c r="T24" i="1" s="1"/>
  <c r="D16" i="1"/>
  <c r="D19" i="1" s="1"/>
  <c r="R31" i="1"/>
  <c r="T31" i="1" s="1"/>
  <c r="R47" i="1"/>
  <c r="T47" i="1" s="1"/>
  <c r="R80" i="1"/>
  <c r="T80" i="1" s="1"/>
  <c r="R188" i="1"/>
  <c r="T188" i="1" s="1"/>
  <c r="R52" i="1" l="1"/>
  <c r="T52" i="1" s="1"/>
  <c r="F18" i="1"/>
  <c r="F19" i="1" s="1"/>
  <c r="R73" i="1"/>
  <c r="T73" i="1" s="1"/>
  <c r="R68" i="1"/>
  <c r="T68" i="1" s="1"/>
  <c r="E14" i="1" l="1"/>
</calcChain>
</file>

<file path=xl/sharedStrings.xml><?xml version="1.0" encoding="utf-8"?>
<sst xmlns="http://schemas.openxmlformats.org/spreadsheetml/2006/main" count="1854" uniqueCount="715">
  <si>
    <t>JAVSO..47..105</t>
  </si>
  <si>
    <t>IBVS 6244</t>
  </si>
  <si>
    <t>JAVSO 43, 77</t>
  </si>
  <si>
    <t>JAVSO..43..238</t>
  </si>
  <si>
    <t>JAVSO..45..121</t>
  </si>
  <si>
    <t>JAVSO..45..215</t>
  </si>
  <si>
    <t>JAVSO..46…79 (2018)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</si>
  <si>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</si>
  <si>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</si>
  <si>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</si>
  <si>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</si>
  <si>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</si>
  <si>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</si>
  <si>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</si>
  <si>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</si>
  <si>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</si>
  <si>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</si>
  <si>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</si>
  <si>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</si>
  <si>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</si>
  <si>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</si>
  <si>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</si>
  <si>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</si>
  <si>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</si>
  <si>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</si>
  <si>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</si>
  <si>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</si>
  <si>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</si>
  <si>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</si>
  <si>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</si>
  <si>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</si>
  <si>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</si>
  <si>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A0 V</t>
  </si>
  <si>
    <t>Mag:  10.6-12.3</t>
  </si>
  <si>
    <t>IBVS 5016</t>
  </si>
  <si>
    <t>IBVS 4711</t>
  </si>
  <si>
    <t>1982PASP...94..485R</t>
  </si>
  <si>
    <t>IBVS 1255</t>
  </si>
  <si>
    <t>1963AJ.....68..257W</t>
  </si>
  <si>
    <t>C.</t>
  </si>
  <si>
    <t>Hesseltine</t>
  </si>
  <si>
    <t>G.</t>
  </si>
  <si>
    <t>Wedemayer</t>
  </si>
  <si>
    <t>Samolyk</t>
  </si>
  <si>
    <t>M.</t>
  </si>
  <si>
    <t>Heifner</t>
  </si>
  <si>
    <t>D.</t>
  </si>
  <si>
    <t>Williams</t>
  </si>
  <si>
    <t>E.</t>
  </si>
  <si>
    <t>Halbach</t>
  </si>
  <si>
    <t>S.</t>
  </si>
  <si>
    <t>Cook</t>
  </si>
  <si>
    <t>P.</t>
  </si>
  <si>
    <t>Atwood</t>
  </si>
  <si>
    <t>R.</t>
  </si>
  <si>
    <t>Hill</t>
  </si>
  <si>
    <t>Baldwin</t>
  </si>
  <si>
    <t>Smith</t>
  </si>
  <si>
    <t>OMT #2</t>
  </si>
  <si>
    <t>OMT = "Observed Minima Timings" - see www.aavso.org</t>
  </si>
  <si>
    <t>pg</t>
  </si>
  <si>
    <t>MVS 3,120</t>
  </si>
  <si>
    <t>HBZ 7</t>
  </si>
  <si>
    <t>AA 17,60</t>
  </si>
  <si>
    <t>AA 18,332</t>
  </si>
  <si>
    <t>AA 16,158</t>
  </si>
  <si>
    <t>BBSAG Bull...27</t>
  </si>
  <si>
    <t>ORION 126</t>
  </si>
  <si>
    <t>BBSAG Bull...31</t>
  </si>
  <si>
    <t>ORION 128</t>
  </si>
  <si>
    <t>BBSAG Bull...33</t>
  </si>
  <si>
    <t>ORION 127</t>
  </si>
  <si>
    <t>BBSAG Bull...32</t>
  </si>
  <si>
    <t>BBSAG Bull.5</t>
  </si>
  <si>
    <t>BRNO 17</t>
  </si>
  <si>
    <t>BBSAG Bull.11</t>
  </si>
  <si>
    <t>BBSAG Bull.17</t>
  </si>
  <si>
    <t>BBSAG Bull.23</t>
  </si>
  <si>
    <t>BBSAG Bull.24</t>
  </si>
  <si>
    <t>BBSAG Bull.27</t>
  </si>
  <si>
    <t>BBSAG Bull.28</t>
  </si>
  <si>
    <t>BBSAG Bull.30</t>
  </si>
  <si>
    <t>BBSAG Bull.34</t>
  </si>
  <si>
    <t>BBSAG Bull.37</t>
  </si>
  <si>
    <t>BBSAG Bull.38</t>
  </si>
  <si>
    <t>BBSAG Bull.39</t>
  </si>
  <si>
    <t>BRNO 23</t>
  </si>
  <si>
    <t>BBSAG Bull.44</t>
  </si>
  <si>
    <t>BBSAG Bull.45</t>
  </si>
  <si>
    <t>BBSAG Bull.48</t>
  </si>
  <si>
    <t>BBSAG Bull.49</t>
  </si>
  <si>
    <t>BBSAG Bull.51</t>
  </si>
  <si>
    <t>BBSAG Bull.53</t>
  </si>
  <si>
    <t>BBSAG Bull.56</t>
  </si>
  <si>
    <t>BRNO 26</t>
  </si>
  <si>
    <t>BBSAG Bull.57</t>
  </si>
  <si>
    <t>BBSAG Bull.61</t>
  </si>
  <si>
    <t>BBSAG Bull.62</t>
  </si>
  <si>
    <t>BBSAG Bull.64</t>
  </si>
  <si>
    <t>BBSAG Bull.67</t>
  </si>
  <si>
    <t>BBSAG Bull.68</t>
  </si>
  <si>
    <t>BBSAG Bull.69</t>
  </si>
  <si>
    <t>BBSAG Bull.71</t>
  </si>
  <si>
    <t>BBSAG Bull.73</t>
  </si>
  <si>
    <t>BRNO 27</t>
  </si>
  <si>
    <t>BBSAG Bull.77</t>
  </si>
  <si>
    <t>BBSAG Bull.78</t>
  </si>
  <si>
    <t>BRNO 28</t>
  </si>
  <si>
    <t>BBSAG Bull.81</t>
  </si>
  <si>
    <t>BBSAG Bull.82</t>
  </si>
  <si>
    <t>BBSAG Bull.84</t>
  </si>
  <si>
    <t>BBSAG Bull.86</t>
  </si>
  <si>
    <t>BBSAG Bull.89</t>
  </si>
  <si>
    <t>BRNO 30</t>
  </si>
  <si>
    <t>BBSAG Bull.90</t>
  </si>
  <si>
    <t>BBSAG Bull.93</t>
  </si>
  <si>
    <t>BBSAG Bull.92</t>
  </si>
  <si>
    <t>BBSAG Bull.96</t>
  </si>
  <si>
    <t>BBSAG Bull.97</t>
  </si>
  <si>
    <t>BBSAG Bull.98</t>
  </si>
  <si>
    <t>BBSAG Bull.99</t>
  </si>
  <si>
    <t>BRNO 31</t>
  </si>
  <si>
    <t>BBSAG Bull.102</t>
  </si>
  <si>
    <t>BBSAG Bull.104</t>
  </si>
  <si>
    <t>BBSAG Bull.107</t>
  </si>
  <si>
    <t>IBVS 4382</t>
  </si>
  <si>
    <t>BBSAG Bull.110</t>
  </si>
  <si>
    <t>BBSAG Bull.112</t>
  </si>
  <si>
    <t>BBSAG Bull.113</t>
  </si>
  <si>
    <t>BBSAG Bull.115</t>
  </si>
  <si>
    <t>BBSAG Bull.116</t>
  </si>
  <si>
    <t>IBVS 5636</t>
  </si>
  <si>
    <t>I</t>
  </si>
  <si>
    <t>IBVS 5676</t>
  </si>
  <si>
    <t>II</t>
  </si>
  <si>
    <t>V343 Aql / GSC 1064-2284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</si>
  <si>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</si>
  <si>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</si>
  <si>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</si>
  <si>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</si>
  <si>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</si>
  <si>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</si>
  <si>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</si>
  <si>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</si>
  <si>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</si>
  <si>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</si>
  <si>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</si>
  <si>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</si>
  <si>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5918</t>
  </si>
  <si>
    <t>JAVSO..38..183</t>
  </si>
  <si>
    <t>JAVSO..36..186</t>
  </si>
  <si>
    <t>JAVSO..36..171</t>
  </si>
  <si>
    <t>2013JAVSO..41..122</t>
  </si>
  <si>
    <t>2013JAVSO..41..328</t>
  </si>
  <si>
    <t>??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</si>
  <si>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</si>
  <si>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</si>
  <si>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</si>
  <si>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</si>
  <si>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</si>
  <si>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</si>
  <si>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</si>
  <si>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</si>
  <si>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</si>
  <si>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</si>
  <si>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</si>
  <si>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2418973.19 </t>
  </si>
  <si>
    <t> 28.10.1910 16:33 </t>
  </si>
  <si>
    <t> -0.22 </t>
  </si>
  <si>
    <t>P </t>
  </si>
  <si>
    <t> G.Badaljan </t>
  </si>
  <si>
    <t> PZ 6.131 </t>
  </si>
  <si>
    <t>2427362.490 </t>
  </si>
  <si>
    <t> 16.10.1933 23:45 </t>
  </si>
  <si>
    <t> -0.119 </t>
  </si>
  <si>
    <t>V </t>
  </si>
  <si>
    <t> C.P.Olivier </t>
  </si>
  <si>
    <t> PA 44.257 </t>
  </si>
  <si>
    <t>2427373.543 </t>
  </si>
  <si>
    <t> 28.10.1933 01:01 </t>
  </si>
  <si>
    <t> -0.134 </t>
  </si>
  <si>
    <t>2427373.545 </t>
  </si>
  <si>
    <t> 28.10.1933 01:04 </t>
  </si>
  <si>
    <t> -0.132 </t>
  </si>
  <si>
    <t>2427397.515 </t>
  </si>
  <si>
    <t> 21.11.1933 00:21 </t>
  </si>
  <si>
    <t> -0.142 </t>
  </si>
  <si>
    <t>2427705.589 </t>
  </si>
  <si>
    <t> 25.09.1934 02:08 </t>
  </si>
  <si>
    <t> -0.114 </t>
  </si>
  <si>
    <t>2427777.520 </t>
  </si>
  <si>
    <t> 06.12.1934 00:28 </t>
  </si>
  <si>
    <t> -0.122 </t>
  </si>
  <si>
    <t>2427777.524 </t>
  </si>
  <si>
    <t> 06.12.1934 00:34 </t>
  </si>
  <si>
    <t> -0.118 </t>
  </si>
  <si>
    <t>2428085.585 </t>
  </si>
  <si>
    <t> 10.10.1935 02:02 </t>
  </si>
  <si>
    <t> -0.104 </t>
  </si>
  <si>
    <t>2428098.480 </t>
  </si>
  <si>
    <t> 22.10.1935 23:31 </t>
  </si>
  <si>
    <t> -0.121 </t>
  </si>
  <si>
    <t>2428109.535 </t>
  </si>
  <si>
    <t> 03.11.1935 00:50 </t>
  </si>
  <si>
    <t> Woods &amp; Watson </t>
  </si>
  <si>
    <t>2428109.544 </t>
  </si>
  <si>
    <t> 03.11.1935 01:03 </t>
  </si>
  <si>
    <t> -0.125 </t>
  </si>
  <si>
    <t>2428146.428 </t>
  </si>
  <si>
    <t> 09.12.1935 22:16 </t>
  </si>
  <si>
    <t> -0.133 </t>
  </si>
  <si>
    <t> B.S.Whitney </t>
  </si>
  <si>
    <t> PPEN 6.11 </t>
  </si>
  <si>
    <t>2428258.946 </t>
  </si>
  <si>
    <t> 31.03.1936 10:42 </t>
  </si>
  <si>
    <t> -0.135 </t>
  </si>
  <si>
    <t>2428282.940 </t>
  </si>
  <si>
    <t> 24.04.1936 10:33 </t>
  </si>
  <si>
    <t> -0.120 </t>
  </si>
  <si>
    <t>2428297.714 </t>
  </si>
  <si>
    <t> 09.05.1936 05:08 </t>
  </si>
  <si>
    <t> -0.103 </t>
  </si>
  <si>
    <t>2428308.764 </t>
  </si>
  <si>
    <t> 20.05.1936 06:20 </t>
  </si>
  <si>
    <t>2428321.681 </t>
  </si>
  <si>
    <t> 02.06.1936 04:20 </t>
  </si>
  <si>
    <t> -0.116 </t>
  </si>
  <si>
    <t>2428345.655 </t>
  </si>
  <si>
    <t> 26.06.1936 03:43 </t>
  </si>
  <si>
    <t>2428356.726 </t>
  </si>
  <si>
    <t> 07.07.1936 05:25 </t>
  </si>
  <si>
    <t>2428358.560 </t>
  </si>
  <si>
    <t> 09.07.1936 01:26 </t>
  </si>
  <si>
    <t> -0.129 </t>
  </si>
  <si>
    <t>2428417.588 </t>
  </si>
  <si>
    <t> 06.09.1936 02:06 </t>
  </si>
  <si>
    <t> -0.127 </t>
  </si>
  <si>
    <t>2428419.436 </t>
  </si>
  <si>
    <t> 07.09.1936 22:27 </t>
  </si>
  <si>
    <t> -0.124 </t>
  </si>
  <si>
    <t> M.Beyer </t>
  </si>
  <si>
    <t> AN 263.152 </t>
  </si>
  <si>
    <t>2428419.438 </t>
  </si>
  <si>
    <t> 07.09.1936 22:30 </t>
  </si>
  <si>
    <t>2428419.439 </t>
  </si>
  <si>
    <t> 07.09.1936 22:32 </t>
  </si>
  <si>
    <t>2428419.446 </t>
  </si>
  <si>
    <t> 07.09.1936 22:42 </t>
  </si>
  <si>
    <t> P.H.Taylor </t>
  </si>
  <si>
    <t>2428421.285 </t>
  </si>
  <si>
    <t> 09.09.1936 18:50 </t>
  </si>
  <si>
    <t>2428428.657 </t>
  </si>
  <si>
    <t> 17.09.1936 03:46 </t>
  </si>
  <si>
    <t> -0.126 </t>
  </si>
  <si>
    <t>2428432.351 </t>
  </si>
  <si>
    <t> 20.09.1936 20:25 </t>
  </si>
  <si>
    <t>2428443.417 </t>
  </si>
  <si>
    <t> 01.10.1936 22:00 </t>
  </si>
  <si>
    <t> -0.123 </t>
  </si>
  <si>
    <t>2428454.497 </t>
  </si>
  <si>
    <t> 12.10.1936 23:55 </t>
  </si>
  <si>
    <t> -0.110 </t>
  </si>
  <si>
    <t>2428463.708 </t>
  </si>
  <si>
    <t> 22.10.1936 04:59 </t>
  </si>
  <si>
    <t>2428489.522 </t>
  </si>
  <si>
    <t> 17.11.1936 00:31 </t>
  </si>
  <si>
    <t>2428528.270 </t>
  </si>
  <si>
    <t> 25.12.1936 18:28 </t>
  </si>
  <si>
    <t>2428614.961 </t>
  </si>
  <si>
    <t> 22.03.1937 11:03 </t>
  </si>
  <si>
    <t>2428640.787 </t>
  </si>
  <si>
    <t> 17.04.1937 06:53 </t>
  </si>
  <si>
    <t>2428653.705 </t>
  </si>
  <si>
    <t> 30.04.1937 04:55 </t>
  </si>
  <si>
    <t>2428664.768 </t>
  </si>
  <si>
    <t> 11.05.1937 06:25 </t>
  </si>
  <si>
    <t>2428723.792 </t>
  </si>
  <si>
    <t> 09.07.1937 07:00 </t>
  </si>
  <si>
    <t>2428736.704 </t>
  </si>
  <si>
    <t> 22.07.1937 04:53 </t>
  </si>
  <si>
    <t>2428738.560 </t>
  </si>
  <si>
    <t> 24.07.1937 01:26 </t>
  </si>
  <si>
    <t>2428747.776 </t>
  </si>
  <si>
    <t> 02.08.1937 06:37 </t>
  </si>
  <si>
    <t>2428749.614 </t>
  </si>
  <si>
    <t> 04.08.1937 02:44 </t>
  </si>
  <si>
    <t> -0.128 </t>
  </si>
  <si>
    <t>2429079.786 </t>
  </si>
  <si>
    <t> 30.06.1938 06:51 </t>
  </si>
  <si>
    <t> -0.138 </t>
  </si>
  <si>
    <t>2429446.870 </t>
  </si>
  <si>
    <t> 02.07.1939 08:52 </t>
  </si>
  <si>
    <t>2429531.720 </t>
  </si>
  <si>
    <t> 25.09.1939 05:16 </t>
  </si>
  <si>
    <t>2429546.479 </t>
  </si>
  <si>
    <t> 09.10.1939 23:29 </t>
  </si>
  <si>
    <t>2429546.483 </t>
  </si>
  <si>
    <t> 09.10.1939 23:35 </t>
  </si>
  <si>
    <t> R.S.Alexander </t>
  </si>
  <si>
    <t> PPEN 6.21 </t>
  </si>
  <si>
    <t>2429555.707 </t>
  </si>
  <si>
    <t> 19.10.1939 04:58 </t>
  </si>
  <si>
    <t>2429557.532 </t>
  </si>
  <si>
    <t> 21.10.1939 00:46 </t>
  </si>
  <si>
    <t> -0.141 </t>
  </si>
  <si>
    <t>2429557.544 </t>
  </si>
  <si>
    <t> 21.10.1939 01:03 </t>
  </si>
  <si>
    <t>2429845.312 </t>
  </si>
  <si>
    <t> 03.08.1940 19:29 </t>
  </si>
  <si>
    <t> -0.117 </t>
  </si>
  <si>
    <t>2431328.375 </t>
  </si>
  <si>
    <t> 25.08.1944 21:00 </t>
  </si>
  <si>
    <t> -0.105 </t>
  </si>
  <si>
    <t> W.Zessewitsch </t>
  </si>
  <si>
    <t> IODE 4.1.82 </t>
  </si>
  <si>
    <t>2432442.524 </t>
  </si>
  <si>
    <t> 14.09.1947 00:34 </t>
  </si>
  <si>
    <t> -0.089 </t>
  </si>
  <si>
    <t> R.Szafraniec </t>
  </si>
  <si>
    <t> AAC 4.83 </t>
  </si>
  <si>
    <t>2432850.160 </t>
  </si>
  <si>
    <t> 25.10.1948 15:50 </t>
  </si>
  <si>
    <t> -0.108 </t>
  </si>
  <si>
    <t> A.A.Vasilieva </t>
  </si>
  <si>
    <t> AC 103.2 </t>
  </si>
  <si>
    <t>2433071.524 </t>
  </si>
  <si>
    <t> 04.06.1949 00:34 </t>
  </si>
  <si>
    <t> -0.095 </t>
  </si>
  <si>
    <t> AAC 5.5 </t>
  </si>
  <si>
    <t>2433215.381 </t>
  </si>
  <si>
    <t> 25.10.1949 21:08 </t>
  </si>
  <si>
    <t> AAC 5.7 </t>
  </si>
  <si>
    <t>2433429.383 </t>
  </si>
  <si>
    <t> 27.05.1950 21:11 </t>
  </si>
  <si>
    <t> -0.086 </t>
  </si>
  <si>
    <t>2433536.357 </t>
  </si>
  <si>
    <t> 11.09.1950 20:34 </t>
  </si>
  <si>
    <t> -0.098 </t>
  </si>
  <si>
    <t>2433571.415 </t>
  </si>
  <si>
    <t> 16.10.1950 21:57 </t>
  </si>
  <si>
    <t> -0.088 </t>
  </si>
  <si>
    <t>2433892.361 </t>
  </si>
  <si>
    <t> 02.09.1951 20:39 </t>
  </si>
  <si>
    <t> -0.101 </t>
  </si>
  <si>
    <t> AAC 5.10 </t>
  </si>
  <si>
    <t>2434604.393 </t>
  </si>
  <si>
    <t> 14.08.1953 21:25 </t>
  </si>
  <si>
    <t> -0.081 </t>
  </si>
  <si>
    <t> AAC 5.189 </t>
  </si>
  <si>
    <t>2434958.563 </t>
  </si>
  <si>
    <t> 04.08.1954 01:30 </t>
  </si>
  <si>
    <t> -0.072 </t>
  </si>
  <si>
    <t> AAC 5.193 </t>
  </si>
  <si>
    <t>2435008.363 </t>
  </si>
  <si>
    <t> 22.09.1954 20:42 </t>
  </si>
  <si>
    <t> -0.076 </t>
  </si>
  <si>
    <t>2435244.466 </t>
  </si>
  <si>
    <t> 16.05.1955 23:11 </t>
  </si>
  <si>
    <t> AA 6.141 </t>
  </si>
  <si>
    <t>2435340.389 </t>
  </si>
  <si>
    <t> 20.08.1955 21:20 </t>
  </si>
  <si>
    <t>2435694.522 </t>
  </si>
  <si>
    <t> 09.08.1956 00:31 </t>
  </si>
  <si>
    <t> H.Huth </t>
  </si>
  <si>
    <t> MVS 3.120 </t>
  </si>
  <si>
    <t>2435720.370 </t>
  </si>
  <si>
    <t> 03.09.1956 20:52 </t>
  </si>
  <si>
    <t> AC 174.17 </t>
  </si>
  <si>
    <t>2435731.442 </t>
  </si>
  <si>
    <t> 14.09.1956 22:36 </t>
  </si>
  <si>
    <t> -0.077 </t>
  </si>
  <si>
    <t> AA 7.188 </t>
  </si>
  <si>
    <t>2435991.525 </t>
  </si>
  <si>
    <t> 02.06.1957 00:36 </t>
  </si>
  <si>
    <t>2436100.362 </t>
  </si>
  <si>
    <t> 18.09.1957 20:41 </t>
  </si>
  <si>
    <t> -0.075 </t>
  </si>
  <si>
    <t> AA 8.189 </t>
  </si>
  <si>
    <t>2436137.292 </t>
  </si>
  <si>
    <t> 25.10.1957 19:00 </t>
  </si>
  <si>
    <t> -0.037 </t>
  </si>
  <si>
    <t>2436456.402 </t>
  </si>
  <si>
    <t> 09.09.1958 21:38 </t>
  </si>
  <si>
    <t> -0.041 </t>
  </si>
  <si>
    <t>2436480.327 </t>
  </si>
  <si>
    <t> 03.10.1958 19:50 </t>
  </si>
  <si>
    <t> -0.096 </t>
  </si>
  <si>
    <t>2436480.356 </t>
  </si>
  <si>
    <t> 03.10.1958 20:32 </t>
  </si>
  <si>
    <t> -0.067 </t>
  </si>
  <si>
    <t> H.Busch </t>
  </si>
  <si>
    <t> HABZ 7 </t>
  </si>
  <si>
    <t>2436541.224 </t>
  </si>
  <si>
    <t> 03.12.1958 17:22 </t>
  </si>
  <si>
    <t> -0.070 </t>
  </si>
  <si>
    <t>2436727.531 </t>
  </si>
  <si>
    <t> 08.06.1959 00:44 </t>
  </si>
  <si>
    <t> AA 10.69 </t>
  </si>
  <si>
    <t>2436847.398 </t>
  </si>
  <si>
    <t> 05.10.1959 21:33 </t>
  </si>
  <si>
    <t>2436847.436 </t>
  </si>
  <si>
    <t> 05.10.1959 22:27 </t>
  </si>
  <si>
    <t> -0.060 </t>
  </si>
  <si>
    <t>2436897.266 </t>
  </si>
  <si>
    <t> 24.11.1959 18:23 </t>
  </si>
  <si>
    <t> -0.034 </t>
  </si>
  <si>
    <t>2437107.510 </t>
  </si>
  <si>
    <t> 22.06.1960 00:14 </t>
  </si>
  <si>
    <t> -0.074 </t>
  </si>
  <si>
    <t>2437192.374 </t>
  </si>
  <si>
    <t> 14.09.1960 20:58 </t>
  </si>
  <si>
    <t> -0.061 </t>
  </si>
  <si>
    <t> J.Burda </t>
  </si>
  <si>
    <t> AA 17.60 </t>
  </si>
  <si>
    <t>2437192.382 </t>
  </si>
  <si>
    <t> 14.09.1960 21:10 </t>
  </si>
  <si>
    <t> -0.053 </t>
  </si>
  <si>
    <t> M.Mazur </t>
  </si>
  <si>
    <t> EBC 1-32 </t>
  </si>
  <si>
    <t>2437192.383 </t>
  </si>
  <si>
    <t> 14.09.1960 21:11 </t>
  </si>
  <si>
    <t> -0.052 </t>
  </si>
  <si>
    <t> A.Balanda </t>
  </si>
  <si>
    <t>2437192.388 </t>
  </si>
  <si>
    <t> 14.09.1960 21:18 </t>
  </si>
  <si>
    <t> -0.047 </t>
  </si>
  <si>
    <t> A.Slowik </t>
  </si>
  <si>
    <t>2437548.386 </t>
  </si>
  <si>
    <t> 05.09.1961 21:15 </t>
  </si>
  <si>
    <t> -0.055 </t>
  </si>
  <si>
    <t>2437548.387 </t>
  </si>
  <si>
    <t> 05.09.1961 21:17 </t>
  </si>
  <si>
    <t> -0.054 </t>
  </si>
  <si>
    <t> B.Kubica </t>
  </si>
  <si>
    <t>2437904.411 </t>
  </si>
  <si>
    <t> 27.08.1962 21:51 </t>
  </si>
  <si>
    <t> -0.036 </t>
  </si>
  <si>
    <t>2438592.425 </t>
  </si>
  <si>
    <t> 15.07.1964 22:12 </t>
  </si>
  <si>
    <t> P.Flin </t>
  </si>
  <si>
    <t> AA 18.322 </t>
  </si>
  <si>
    <t>2438616.394 </t>
  </si>
  <si>
    <t> 08.08.1964 21:27 </t>
  </si>
  <si>
    <t> -0.065 </t>
  </si>
  <si>
    <t> E.Szeligiewicz </t>
  </si>
  <si>
    <t>2438640.390 </t>
  </si>
  <si>
    <t> 01.09.1964 21:21 </t>
  </si>
  <si>
    <t> -0.049 </t>
  </si>
  <si>
    <t>2438961.356 </t>
  </si>
  <si>
    <t> 19.07.1965 20:32 </t>
  </si>
  <si>
    <t> -0.042 </t>
  </si>
  <si>
    <t> AA 16.158 </t>
  </si>
  <si>
    <t>2439033.293 </t>
  </si>
  <si>
    <t> 29.09.1965 19:01 </t>
  </si>
  <si>
    <t> -0.044 </t>
  </si>
  <si>
    <t>2439293.391 </t>
  </si>
  <si>
    <t> 16.06.1966 21:23 </t>
  </si>
  <si>
    <t> -0.033 </t>
  </si>
  <si>
    <t> AA 21.60 </t>
  </si>
  <si>
    <t>2439673.376 </t>
  </si>
  <si>
    <t> 01.07.1967 21:01 </t>
  </si>
  <si>
    <t> M.Winiarski </t>
  </si>
  <si>
    <t>IBVS 1255 </t>
  </si>
  <si>
    <t>2439732.397 </t>
  </si>
  <si>
    <t> 29.08.1967 21:31 </t>
  </si>
  <si>
    <t> -0.040 </t>
  </si>
  <si>
    <t>2440084.710 </t>
  </si>
  <si>
    <t> 16.08.1968 05:02 </t>
  </si>
  <si>
    <t> L.Hazel </t>
  </si>
  <si>
    <t>IBVS 795 </t>
  </si>
  <si>
    <t>2440872.337 </t>
  </si>
  <si>
    <t> 12.10.1970 20:05 </t>
  </si>
  <si>
    <t> -0.057 </t>
  </si>
  <si>
    <t> K.Locher </t>
  </si>
  <si>
    <t> ORI 122 </t>
  </si>
  <si>
    <t>2441154.561 </t>
  </si>
  <si>
    <t> 22.07.1971 01:27 </t>
  </si>
  <si>
    <t> R.Diethelm </t>
  </si>
  <si>
    <t> ORI 126 </t>
  </si>
  <si>
    <t>2441204.382 </t>
  </si>
  <si>
    <t> 09.09.1971 21:10 </t>
  </si>
  <si>
    <t> -0.038 </t>
  </si>
  <si>
    <t> H.Peter </t>
  </si>
  <si>
    <t> ORI 129 </t>
  </si>
  <si>
    <t>2441217.288 </t>
  </si>
  <si>
    <t> 22.09.1971 18:54 </t>
  </si>
  <si>
    <t> ORI 127 </t>
  </si>
  <si>
    <t>2441228.362 </t>
  </si>
  <si>
    <t> 03.10.1971 20:41 </t>
  </si>
  <si>
    <t>2441241.289 </t>
  </si>
  <si>
    <t> 16.10.1971 18:56 </t>
  </si>
  <si>
    <t> -0.023 </t>
  </si>
  <si>
    <t>2441534.550 </t>
  </si>
  <si>
    <t> 05.08.1972 01:12 </t>
  </si>
  <si>
    <t> BBS 5 </t>
  </si>
  <si>
    <t>2441536.406 </t>
  </si>
  <si>
    <t> 06.08.1972 21:44 </t>
  </si>
  <si>
    <t>2441536.414 </t>
  </si>
  <si>
    <t> 06.08.1972 21:56 </t>
  </si>
  <si>
    <t>2441560.386 </t>
  </si>
  <si>
    <t> 30.08.1972 21:15 </t>
  </si>
  <si>
    <t>2441868.447 </t>
  </si>
  <si>
    <t> 04.07.1973 22:43 </t>
  </si>
  <si>
    <t> -0.026 </t>
  </si>
  <si>
    <t> K.Brancik </t>
  </si>
  <si>
    <t> BRNO 17 </t>
  </si>
  <si>
    <t>2441868.448 </t>
  </si>
  <si>
    <t> 04.07.1973 22:45 </t>
  </si>
  <si>
    <t> -0.025 </t>
  </si>
  <si>
    <t> L.Kocina </t>
  </si>
  <si>
    <t>2441903.497 </t>
  </si>
  <si>
    <t> 08.08.1973 23:55 </t>
  </si>
  <si>
    <t>2441916.395 </t>
  </si>
  <si>
    <t> 21.08.1973 21:28 </t>
  </si>
  <si>
    <t> BBS 11 </t>
  </si>
  <si>
    <t>2442272.413 </t>
  </si>
  <si>
    <t> 12.08.1974 21:54 </t>
  </si>
  <si>
    <t> BBS 17 </t>
  </si>
  <si>
    <t>2442296.381 </t>
  </si>
  <si>
    <t> 05.09.1974 21:08 </t>
  </si>
  <si>
    <t>2442604.435 </t>
  </si>
  <si>
    <t> 10.07.1975 22:26 </t>
  </si>
  <si>
    <t> -0.030 </t>
  </si>
  <si>
    <t> BBS 23 </t>
  </si>
  <si>
    <t>2442628.414 </t>
  </si>
  <si>
    <t> 03.08.1975 21:56 </t>
  </si>
  <si>
    <t> -0.031 </t>
  </si>
  <si>
    <t>2442689.286 </t>
  </si>
  <si>
    <t> 03.10.1975 18:51 </t>
  </si>
  <si>
    <t> BBS 24 </t>
  </si>
  <si>
    <t>2442899.566 </t>
  </si>
  <si>
    <t> 01.05.1976 01:35 </t>
  </si>
  <si>
    <t> BBS 27 </t>
  </si>
  <si>
    <t>2442932.760 </t>
  </si>
  <si>
    <t> 03.06.1976 06:14 </t>
  </si>
  <si>
    <t> C.Hesseltine </t>
  </si>
  <si>
    <t> AOEB 2 </t>
  </si>
  <si>
    <t>2442932.764 </t>
  </si>
  <si>
    <t> 03.06.1976 06:20 </t>
  </si>
  <si>
    <t> G.Wedemayer </t>
  </si>
  <si>
    <t>2442932.769 </t>
  </si>
  <si>
    <t> 03.06.1976 06:27 </t>
  </si>
  <si>
    <t> G.Samolyk </t>
  </si>
  <si>
    <t>2442936.459 </t>
  </si>
  <si>
    <t> 06.06.1976 23:00 </t>
  </si>
  <si>
    <t> -0.032 </t>
  </si>
  <si>
    <t> BBS 28 </t>
  </si>
  <si>
    <t>2442991.803 </t>
  </si>
  <si>
    <t> 01.08.1976 07:16 </t>
  </si>
  <si>
    <t>2443015.777 </t>
  </si>
  <si>
    <t> 25.08.1976 06:38 </t>
  </si>
  <si>
    <t>2443039.743 </t>
  </si>
  <si>
    <t> 18.09.1976 05:49 </t>
  </si>
  <si>
    <t> -0.045 </t>
  </si>
  <si>
    <t>2443043.439 </t>
  </si>
  <si>
    <t> 21.09.1976 22:32 </t>
  </si>
  <si>
    <t> BBS 30 </t>
  </si>
  <si>
    <t>2443045.286 </t>
  </si>
  <si>
    <t> 23.09.1976 18:51 </t>
  </si>
  <si>
    <t>2443327.512 </t>
  </si>
  <si>
    <t> 03.07.1977 00:17 </t>
  </si>
  <si>
    <t> BBS 34 </t>
  </si>
  <si>
    <t>2443622.639 </t>
  </si>
  <si>
    <t> 24.04.1978 03:20 </t>
  </si>
  <si>
    <t> BBS 37 </t>
  </si>
  <si>
    <t>2443707.493 </t>
  </si>
  <si>
    <t> 17.07.1978 23:49 </t>
  </si>
  <si>
    <t> BBS 38 </t>
  </si>
  <si>
    <t>2443751.763 </t>
  </si>
  <si>
    <t> 31.08.1978 06:18 </t>
  </si>
  <si>
    <t>2443805.260 </t>
  </si>
  <si>
    <t> 23.10.1978 18:14 </t>
  </si>
  <si>
    <t> BBS 39 </t>
  </si>
  <si>
    <t>2444076.418 </t>
  </si>
  <si>
    <t> 21.07.1979 22:01 </t>
  </si>
  <si>
    <t> V.Hlohovec </t>
  </si>
  <si>
    <t> SAC 54 </t>
  </si>
  <si>
    <t> K.Vojtek </t>
  </si>
  <si>
    <t> BRNO 23 </t>
  </si>
  <si>
    <t>2444083.790 </t>
  </si>
  <si>
    <t> 29.07.1979 06:57 </t>
  </si>
  <si>
    <t> M.Heifner </t>
  </si>
  <si>
    <t>2444087.486 </t>
  </si>
  <si>
    <t> 01.08.1979 23:39 </t>
  </si>
  <si>
    <t> J.Manek </t>
  </si>
  <si>
    <t>2444089.341 </t>
  </si>
  <si>
    <t> 03.08.1979 20:11 </t>
  </si>
  <si>
    <t> -0.020 </t>
  </si>
  <si>
    <t> N.Stoikidis </t>
  </si>
  <si>
    <t> BBS 44 </t>
  </si>
  <si>
    <t>2444107.766 </t>
  </si>
  <si>
    <t> 22.08.1979 06:23 </t>
  </si>
  <si>
    <t>2444135.447 </t>
  </si>
  <si>
    <t> 18.09.1979 22:43 </t>
  </si>
  <si>
    <t> -0.028 </t>
  </si>
  <si>
    <t> BBS 45 </t>
  </si>
  <si>
    <t>2444144.662 </t>
  </si>
  <si>
    <t> 28.09.1979 03:53 </t>
  </si>
  <si>
    <t>2444192.620 </t>
  </si>
  <si>
    <t> 15.11.1979 02:52 </t>
  </si>
  <si>
    <t>2444371.563 </t>
  </si>
  <si>
    <t> 12.05.1980 01:30 </t>
  </si>
  <si>
    <t> BBS 48 </t>
  </si>
  <si>
    <t>2444432.437 </t>
  </si>
  <si>
    <t> 11.07.1980 22:29 </t>
  </si>
  <si>
    <t> -0.018 </t>
  </si>
  <si>
    <t> BBS 49 </t>
  </si>
  <si>
    <t>2444467.461 </t>
  </si>
  <si>
    <t> 15.08.1980 23:03 </t>
  </si>
  <si>
    <t> A.Slatinsky </t>
  </si>
  <si>
    <t>2444467.470 </t>
  </si>
  <si>
    <t> 15.08.1980 23:16 </t>
  </si>
  <si>
    <t> K.Wagner </t>
  </si>
  <si>
    <t>2444565.236 </t>
  </si>
  <si>
    <t> 21.11.1980 17:39 </t>
  </si>
  <si>
    <t> -0.029 </t>
  </si>
  <si>
    <t> BBS 51 </t>
  </si>
  <si>
    <t>2444565.238 </t>
  </si>
  <si>
    <t> 21.11.1980 17:42 </t>
  </si>
  <si>
    <t> -0.027 </t>
  </si>
  <si>
    <t>2444690.663 </t>
  </si>
  <si>
    <t> 27.03.1981 03:54 </t>
  </si>
  <si>
    <t> BBS 53 </t>
  </si>
  <si>
    <t>2444795.818 </t>
  </si>
  <si>
    <t> 10.07.1981 07:37 </t>
  </si>
  <si>
    <t> -0.021 </t>
  </si>
  <si>
    <t> D.Williams </t>
  </si>
  <si>
    <t>2444808.727 </t>
  </si>
  <si>
    <t> 23.07.1981 05:26 </t>
  </si>
  <si>
    <t> -0.024 </t>
  </si>
  <si>
    <t>2444808.730 </t>
  </si>
  <si>
    <t> 23.07.1981 05:31 </t>
  </si>
  <si>
    <t>2444812.412 </t>
  </si>
  <si>
    <t> 26.07.1981 21:53 </t>
  </si>
  <si>
    <t> BBS 56 </t>
  </si>
  <si>
    <t>2444819.782 </t>
  </si>
  <si>
    <t> 03.08.1981 06:46 </t>
  </si>
  <si>
    <t> E.Halbach </t>
  </si>
  <si>
    <t>2444823.469 </t>
  </si>
  <si>
    <t> 06.08.1981 23:15 </t>
  </si>
  <si>
    <t> -0.039 </t>
  </si>
  <si>
    <t> BRNO 26 </t>
  </si>
  <si>
    <t>2444823.474 </t>
  </si>
  <si>
    <t> 06.08.1981 23:22 </t>
  </si>
  <si>
    <t> P.Kucera </t>
  </si>
  <si>
    <t> P.Neugebauer </t>
  </si>
  <si>
    <t>2444823.476 </t>
  </si>
  <si>
    <t> 06.08.1981 23:25 </t>
  </si>
  <si>
    <t> H.Bohutinska </t>
  </si>
  <si>
    <t> J.Mrazek </t>
  </si>
  <si>
    <t>2444823.482 </t>
  </si>
  <si>
    <t> 06.08.1981 23:34 </t>
  </si>
  <si>
    <t> J.Silhan </t>
  </si>
  <si>
    <t>2444823.487 </t>
  </si>
  <si>
    <t> 06.08.1981 23:41 </t>
  </si>
  <si>
    <t> K.Dolak </t>
  </si>
  <si>
    <t>2444847.459 </t>
  </si>
  <si>
    <t> 30.08.1981 23:00 </t>
  </si>
  <si>
    <t>2444847.461 </t>
  </si>
  <si>
    <t> 30.08.1981 23:03 </t>
  </si>
  <si>
    <t> D.Elias </t>
  </si>
  <si>
    <t>2444856.684 </t>
  </si>
  <si>
    <t> 09.09.1981 04:24 </t>
  </si>
  <si>
    <t>2444884.341 </t>
  </si>
  <si>
    <t> 06.10.1981 20:11 </t>
  </si>
  <si>
    <t> BBS 57 </t>
  </si>
  <si>
    <t>2444897.264 </t>
  </si>
  <si>
    <t> 19.10.1981 18:20 </t>
  </si>
  <si>
    <t>2445131.522 </t>
  </si>
  <si>
    <t> 11.06.1982 00:31 </t>
  </si>
  <si>
    <t> BBS 61 </t>
  </si>
  <si>
    <t>2445192.402 </t>
  </si>
  <si>
    <t> 10.08.1982 21:38 </t>
  </si>
  <si>
    <t> BBS 62 </t>
  </si>
  <si>
    <t>2445203.462 </t>
  </si>
  <si>
    <t> 21.08.1982 23:05 </t>
  </si>
  <si>
    <t>2445216.382 </t>
  </si>
  <si>
    <t> 03.09.1982 21:10 </t>
  </si>
  <si>
    <t>2445227.442 </t>
  </si>
  <si>
    <t> 14.09.1982 22:36 </t>
  </si>
  <si>
    <t>2445240.348 </t>
  </si>
  <si>
    <t> 27.09.1982 20:21 </t>
  </si>
  <si>
    <t> R.Germann </t>
  </si>
  <si>
    <t>2445240.359 </t>
  </si>
  <si>
    <t> 27.09.1982 20:36 </t>
  </si>
  <si>
    <t> M.Kohl </t>
  </si>
  <si>
    <t>2445277.248 </t>
  </si>
  <si>
    <t> 03.11.1982 17:57 </t>
  </si>
  <si>
    <t> BBS 64 </t>
  </si>
  <si>
    <t>2445277.254 </t>
  </si>
  <si>
    <t> 03.11.1982 18:05 </t>
  </si>
  <si>
    <t>2445288.317 </t>
  </si>
  <si>
    <t> 14.11.1982 19:36 </t>
  </si>
  <si>
    <t>2445535.494 </t>
  </si>
  <si>
    <t> 19.07.1983 23:51 </t>
  </si>
  <si>
    <t> BBS 67 </t>
  </si>
  <si>
    <t>s5</t>
  </si>
  <si>
    <t>s6</t>
  </si>
  <si>
    <t>s7</t>
  </si>
  <si>
    <t>IBVS 0795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</si>
  <si>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</si>
  <si>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</si>
  <si>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</si>
  <si>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</si>
  <si>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</si>
  <si>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</si>
  <si>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JAVSO..47..263</t>
  </si>
  <si>
    <t>JAVSO..48…87</t>
  </si>
  <si>
    <t>JAVSO..48..256</t>
  </si>
  <si>
    <t>RHN 2021</t>
  </si>
  <si>
    <t>JAVSO 49, 256</t>
  </si>
  <si>
    <t>JAVSO 49, 108</t>
  </si>
  <si>
    <t>JAAVSO, 50, 255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</si>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</sst>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00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3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 vertical="top"/>
    </xf>
    <xf numFmtId="0" fontId="11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0" xfId="0" applyFont="1" applyAlignment="1"/>
    <xf numFmtId="0" fontId="14" fillId="0" borderId="22" xfId="0" applyFont="1" applyBorder="1" applyAlignment="1"/>
    <xf numFmtId="0" fontId="14" fillId="0" borderId="23" xfId="0" applyFont="1" applyBorder="1" applyAlignment="1"/>
    <xf numFmtId="0" fontId="14" fillId="0" borderId="24" xfId="0" applyFont="1" applyBorder="1" applyAlignment="1"/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34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6" fillId="0" borderId="10" xfId="0" applyFont="1" applyBorder="1" applyAlignment="1">
      <alignment horizontal="center"/>
    </xf>
    <xf numFmtId="11" fontId="6" fillId="0" borderId="0" xfId="0" applyNumberFormat="1" applyFont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22" fontId="9" fillId="0" borderId="0" xfId="0" applyNumberFormat="1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left" vertical="center"/>
    </xf>
    <xf numFmtId="0" fontId="37" fillId="0" borderId="0" xfId="0" applyFont="1" applyAlignment="1"/>
    <xf numFmtId="166" fontId="37" fillId="0" borderId="0" xfId="0" applyNumberFormat="1" applyFont="1" applyAlignment="1">
      <alignment horizontal="left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37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V343 Aql - O-C Diagr.</a:t>
            </a:r>
          </a:p>
        </c:rich>
      </c:tx>
      <c:layout>
        <c:manualLayout>
          <c:xMode val="edge"/>
          <c:yMode val="edge"/>
          <c:x val="0.3827338129496402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9640287769784"/>
          <c:y val="0.14860681114551083"/>
          <c:w val="0.8258992805755395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17187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29">
                  <c:v>0</c:v>
                </c:pt>
                <c:pt idx="73">
                  <c:v>-7.4759999988600612E-3</c:v>
                </c:pt>
                <c:pt idx="75">
                  <c:v>3.5886999998183455E-2</c:v>
                </c:pt>
                <c:pt idx="76">
                  <c:v>2.9567999998107553E-2</c:v>
                </c:pt>
                <c:pt idx="77">
                  <c:v>-2.527100000588689E-2</c:v>
                </c:pt>
                <c:pt idx="78">
                  <c:v>3.7289999963832088E-3</c:v>
                </c:pt>
                <c:pt idx="79">
                  <c:v>-1.6999999934341758E-4</c:v>
                </c:pt>
                <c:pt idx="81">
                  <c:v>-3.0268000002251938E-2</c:v>
                </c:pt>
                <c:pt idx="82">
                  <c:v>-3.0268000002251938E-2</c:v>
                </c:pt>
                <c:pt idx="84">
                  <c:v>3.3451000002969522E-2</c:v>
                </c:pt>
                <c:pt idx="85">
                  <c:v>-7.2910000017145649E-3</c:v>
                </c:pt>
                <c:pt idx="92">
                  <c:v>2.5213000000803731E-2</c:v>
                </c:pt>
                <c:pt idx="95">
                  <c:v>7.6160000025993213E-3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2-4604-806F-BE370C3F8B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17187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-3.5198000001400942E-2</c:v>
                </c:pt>
                <c:pt idx="1">
                  <c:v>1.0357999999541789E-2</c:v>
                </c:pt>
                <c:pt idx="2">
                  <c:v>-4.2599999978847336E-3</c:v>
                </c:pt>
                <c:pt idx="3">
                  <c:v>-2.2600000011152588E-3</c:v>
                </c:pt>
                <c:pt idx="4">
                  <c:v>-1.2099000003217952E-2</c:v>
                </c:pt>
                <c:pt idx="5">
                  <c:v>1.3199999997596024E-2</c:v>
                </c:pt>
                <c:pt idx="6">
                  <c:v>4.6829999992041849E-3</c:v>
                </c:pt>
                <c:pt idx="7">
                  <c:v>8.6830000000190921E-3</c:v>
                </c:pt>
                <c:pt idx="8">
                  <c:v>2.0981999998184619E-2</c:v>
                </c:pt>
                <c:pt idx="9">
                  <c:v>3.7609999999403954E-3</c:v>
                </c:pt>
                <c:pt idx="10">
                  <c:v>-8.8570000007166527E-3</c:v>
                </c:pt>
                <c:pt idx="11">
                  <c:v>1.430000011168886E-4</c:v>
                </c:pt>
                <c:pt idx="12">
                  <c:v>-7.9170000026351772E-3</c:v>
                </c:pt>
                <c:pt idx="13">
                  <c:v>-1.0700000002543675E-2</c:v>
                </c:pt>
                <c:pt idx="14">
                  <c:v>3.4609999966050964E-3</c:v>
                </c:pt>
                <c:pt idx="15">
                  <c:v>2.0636999997805106E-2</c:v>
                </c:pt>
                <c:pt idx="16">
                  <c:v>3.0189999961294234E-3</c:v>
                </c:pt>
                <c:pt idx="17">
                  <c:v>7.7979999987292103E-3</c:v>
                </c:pt>
                <c:pt idx="18">
                  <c:v>1.9589999974414241E-3</c:v>
                </c:pt>
                <c:pt idx="19">
                  <c:v>5.3409999964060262E-3</c:v>
                </c:pt>
                <c:pt idx="20">
                  <c:v>-5.2619999987655319E-3</c:v>
                </c:pt>
                <c:pt idx="21">
                  <c:v>-4.5580000005429611E-3</c:v>
                </c:pt>
                <c:pt idx="22">
                  <c:v>-1.1610000001383014E-3</c:v>
                </c:pt>
                <c:pt idx="23">
                  <c:v>8.3899999663117342E-4</c:v>
                </c:pt>
                <c:pt idx="24">
                  <c:v>1.8389999968349002E-3</c:v>
                </c:pt>
                <c:pt idx="25">
                  <c:v>8.8389999982609879E-3</c:v>
                </c:pt>
                <c:pt idx="26">
                  <c:v>3.2359999968321063E-3</c:v>
                </c:pt>
                <c:pt idx="27">
                  <c:v>-3.1760000019858126E-3</c:v>
                </c:pt>
                <c:pt idx="28">
                  <c:v>1.6179999984160531E-3</c:v>
                </c:pt>
                <c:pt idx="30">
                  <c:v>1.2381999997160165E-2</c:v>
                </c:pt>
                <c:pt idx="31">
                  <c:v>3.6699999691336416E-4</c:v>
                </c:pt>
                <c:pt idx="32">
                  <c:v>-1.0075000001961598E-2</c:v>
                </c:pt>
                <c:pt idx="33">
                  <c:v>1.2619999979506247E-3</c:v>
                </c:pt>
                <c:pt idx="34">
                  <c:v>-4.0790000020933803E-3</c:v>
                </c:pt>
                <c:pt idx="35">
                  <c:v>-2.5210000021615997E-3</c:v>
                </c:pt>
                <c:pt idx="36">
                  <c:v>3.2580000006419141E-3</c:v>
                </c:pt>
                <c:pt idx="37">
                  <c:v>-1.3600000020232983E-3</c:v>
                </c:pt>
                <c:pt idx="38">
                  <c:v>-4.6560000009776559E-3</c:v>
                </c:pt>
                <c:pt idx="39">
                  <c:v>-4.6560000009776559E-3</c:v>
                </c:pt>
                <c:pt idx="40">
                  <c:v>-4.876999999396503E-3</c:v>
                </c:pt>
                <c:pt idx="41">
                  <c:v>6.5199999989999924E-3</c:v>
                </c:pt>
                <c:pt idx="42">
                  <c:v>-4.9500000022817403E-4</c:v>
                </c:pt>
                <c:pt idx="43">
                  <c:v>-7.0979999982228037E-3</c:v>
                </c:pt>
                <c:pt idx="44">
                  <c:v>-1.9035000001167646E-2</c:v>
                </c:pt>
                <c:pt idx="45">
                  <c:v>-1.1032000002160203E-2</c:v>
                </c:pt>
                <c:pt idx="46">
                  <c:v>-1.277000000118278E-2</c:v>
                </c:pt>
                <c:pt idx="47">
                  <c:v>-1.0594000003038673E-2</c:v>
                </c:pt>
                <c:pt idx="48">
                  <c:v>-6.5940000022237655E-3</c:v>
                </c:pt>
                <c:pt idx="49">
                  <c:v>-5.6090000034600962E-3</c:v>
                </c:pt>
                <c:pt idx="50">
                  <c:v>-2.5212000000465196E-2</c:v>
                </c:pt>
                <c:pt idx="51">
                  <c:v>-1.3211999998020474E-2</c:v>
                </c:pt>
                <c:pt idx="52">
                  <c:v>-3.2800000008137431E-3</c:v>
                </c:pt>
                <c:pt idx="53">
                  <c:v>-1.0920000022451859E-3</c:v>
                </c:pt>
                <c:pt idx="54">
                  <c:v>-1.0920000022451859E-3</c:v>
                </c:pt>
                <c:pt idx="56">
                  <c:v>7.6960000005783513E-3</c:v>
                </c:pt>
                <c:pt idx="57">
                  <c:v>-1.3567000001785345E-2</c:v>
                </c:pt>
                <c:pt idx="58">
                  <c:v>-1.9270000047981739E-3</c:v>
                </c:pt>
                <c:pt idx="59">
                  <c:v>-2.3960999998962507E-2</c:v>
                </c:pt>
                <c:pt idx="61">
                  <c:v>4.0910000025178306E-3</c:v>
                </c:pt>
                <c:pt idx="62">
                  <c:v>-8.8829999949666671E-3</c:v>
                </c:pt>
                <c:pt idx="63">
                  <c:v>1.6600000017206185E-3</c:v>
                </c:pt>
                <c:pt idx="64">
                  <c:v>-1.3262000000395346E-2</c:v>
                </c:pt>
                <c:pt idx="65">
                  <c:v>1.9799999936367385E-3</c:v>
                </c:pt>
                <c:pt idx="66">
                  <c:v>8.2039999979315326E-3</c:v>
                </c:pt>
                <c:pt idx="67">
                  <c:v>3.9229999965755269E-3</c:v>
                </c:pt>
                <c:pt idx="68">
                  <c:v>-2.2610000014537945E-3</c:v>
                </c:pt>
                <c:pt idx="69">
                  <c:v>1.3830000025336631E-3</c:v>
                </c:pt>
                <c:pt idx="70">
                  <c:v>-2.9393000004347414E-2</c:v>
                </c:pt>
                <c:pt idx="71">
                  <c:v>-5.8349999962956645E-3</c:v>
                </c:pt>
                <c:pt idx="72">
                  <c:v>-1.4529999971273355E-3</c:v>
                </c:pt>
                <c:pt idx="74">
                  <c:v>-2.0529999965219758E-3</c:v>
                </c:pt>
                <c:pt idx="80">
                  <c:v>1.9270000047981739E-3</c:v>
                </c:pt>
                <c:pt idx="83">
                  <c:v>7.7319999982137233E-3</c:v>
                </c:pt>
                <c:pt idx="86">
                  <c:v>4.9710000021150336E-3</c:v>
                </c:pt>
                <c:pt idx="87">
                  <c:v>1.297099999646889E-2</c:v>
                </c:pt>
                <c:pt idx="88">
                  <c:v>1.3971000000310596E-2</c:v>
                </c:pt>
                <c:pt idx="89">
                  <c:v>1.8970999997691251E-2</c:v>
                </c:pt>
                <c:pt idx="90">
                  <c:v>8.5919999983161688E-3</c:v>
                </c:pt>
                <c:pt idx="91">
                  <c:v>9.5920000021578744E-3</c:v>
                </c:pt>
                <c:pt idx="93">
                  <c:v>2.2940000053495169E-3</c:v>
                </c:pt>
                <c:pt idx="94">
                  <c:v>-8.5450000042328611E-3</c:v>
                </c:pt>
                <c:pt idx="96">
                  <c:v>1.2693999997281935E-2</c:v>
                </c:pt>
                <c:pt idx="97">
                  <c:v>1.0176999996474478E-2</c:v>
                </c:pt>
                <c:pt idx="98">
                  <c:v>1.9154000001435634E-2</c:v>
                </c:pt>
                <c:pt idx="101">
                  <c:v>9.6399999965797178E-3</c:v>
                </c:pt>
                <c:pt idx="102">
                  <c:v>3.4669999949983321E-3</c:v>
                </c:pt>
                <c:pt idx="103">
                  <c:v>-1.5014000004157424E-2</c:v>
                </c:pt>
                <c:pt idx="104">
                  <c:v>-1.5272999997250736E-2</c:v>
                </c:pt>
                <c:pt idx="105">
                  <c:v>-1.5272999997250736E-2</c:v>
                </c:pt>
                <c:pt idx="106">
                  <c:v>1.4459999947575852E-3</c:v>
                </c:pt>
                <c:pt idx="107">
                  <c:v>1.4459999947575852E-3</c:v>
                </c:pt>
                <c:pt idx="108">
                  <c:v>-4.7750000012456439E-3</c:v>
                </c:pt>
                <c:pt idx="109">
                  <c:v>-4.7750000012456439E-3</c:v>
                </c:pt>
                <c:pt idx="110">
                  <c:v>1.6069999983301386E-3</c:v>
                </c:pt>
                <c:pt idx="111">
                  <c:v>1.6069999983301386E-3</c:v>
                </c:pt>
                <c:pt idx="112">
                  <c:v>1.6385999995691236E-2</c:v>
                </c:pt>
                <c:pt idx="113">
                  <c:v>1.6385999995691236E-2</c:v>
                </c:pt>
                <c:pt idx="114">
                  <c:v>-1.4490999994450249E-2</c:v>
                </c:pt>
                <c:pt idx="115">
                  <c:v>-3.0939999996917322E-3</c:v>
                </c:pt>
                <c:pt idx="116">
                  <c:v>4.9059999946621247E-3</c:v>
                </c:pt>
                <c:pt idx="117">
                  <c:v>-2.9330000033951364E-3</c:v>
                </c:pt>
                <c:pt idx="118">
                  <c:v>9.3659999984083697E-3</c:v>
                </c:pt>
                <c:pt idx="119">
                  <c:v>1.0365999994974118E-2</c:v>
                </c:pt>
                <c:pt idx="120">
                  <c:v>1.1909000000741798E-2</c:v>
                </c:pt>
                <c:pt idx="121">
                  <c:v>-2.3120000041672029E-3</c:v>
                </c:pt>
                <c:pt idx="122">
                  <c:v>7.3090000005322509E-3</c:v>
                </c:pt>
                <c:pt idx="123">
                  <c:v>-4.5299999983399175E-3</c:v>
                </c:pt>
                <c:pt idx="124">
                  <c:v>7.6899999839952216E-4</c:v>
                </c:pt>
                <c:pt idx="125">
                  <c:v>-7.0000001869630069E-5</c:v>
                </c:pt>
                <c:pt idx="126">
                  <c:v>3.0999995942693204E-5</c:v>
                </c:pt>
                <c:pt idx="127">
                  <c:v>-4.7110000014072284E-3</c:v>
                </c:pt>
                <c:pt idx="128">
                  <c:v>-1.3565000001108274E-2</c:v>
                </c:pt>
                <c:pt idx="129">
                  <c:v>-9.5650000002933666E-3</c:v>
                </c:pt>
                <c:pt idx="130">
                  <c:v>-4.5650000029127114E-3</c:v>
                </c:pt>
                <c:pt idx="131">
                  <c:v>-3.7709999960497953E-3</c:v>
                </c:pt>
                <c:pt idx="132">
                  <c:v>2.1389999965322204E-3</c:v>
                </c:pt>
                <c:pt idx="133">
                  <c:v>-3.7000000011175871E-3</c:v>
                </c:pt>
                <c:pt idx="134">
                  <c:v>-1.7539000000397209E-2</c:v>
                </c:pt>
                <c:pt idx="135">
                  <c:v>-1.0745000006863847E-2</c:v>
                </c:pt>
                <c:pt idx="136">
                  <c:v>-8.3480000030249357E-3</c:v>
                </c:pt>
                <c:pt idx="137">
                  <c:v>-6.6070000029867515E-3</c:v>
                </c:pt>
                <c:pt idx="138">
                  <c:v>-1.6086999996332452E-2</c:v>
                </c:pt>
                <c:pt idx="139">
                  <c:v>-1.3825000001816079E-2</c:v>
                </c:pt>
                <c:pt idx="140">
                  <c:v>-1.4297000001533888E-2</c:v>
                </c:pt>
                <c:pt idx="141">
                  <c:v>-1.0783999998238869E-2</c:v>
                </c:pt>
                <c:pt idx="142">
                  <c:v>-9.4250000038300641E-3</c:v>
                </c:pt>
                <c:pt idx="143">
                  <c:v>-1.5836999999010004E-2</c:v>
                </c:pt>
                <c:pt idx="144">
                  <c:v>-9.0430000054766424E-3</c:v>
                </c:pt>
                <c:pt idx="145">
                  <c:v>1.3539999999920838E-3</c:v>
                </c:pt>
                <c:pt idx="146">
                  <c:v>-1.9675999996252358E-2</c:v>
                </c:pt>
                <c:pt idx="147">
                  <c:v>-7.7210000017657876E-3</c:v>
                </c:pt>
                <c:pt idx="148">
                  <c:v>-1.5736000001197681E-2</c:v>
                </c:pt>
                <c:pt idx="149">
                  <c:v>-1.7413999994460028E-2</c:v>
                </c:pt>
                <c:pt idx="150">
                  <c:v>-9.0500000078463927E-4</c:v>
                </c:pt>
                <c:pt idx="151">
                  <c:v>1.1959999974351376E-3</c:v>
                </c:pt>
                <c:pt idx="152">
                  <c:v>-2.2260999998252373E-2</c:v>
                </c:pt>
                <c:pt idx="153">
                  <c:v>-1.3261000000056811E-2</c:v>
                </c:pt>
                <c:pt idx="154">
                  <c:v>-1.1220000007597264E-2</c:v>
                </c:pt>
                <c:pt idx="155">
                  <c:v>-9.2200000071898103E-3</c:v>
                </c:pt>
                <c:pt idx="156">
                  <c:v>-1.722400000289781E-2</c:v>
                </c:pt>
                <c:pt idx="157">
                  <c:v>-4.5950000057928264E-3</c:v>
                </c:pt>
                <c:pt idx="158">
                  <c:v>-7.816000004822854E-3</c:v>
                </c:pt>
                <c:pt idx="159">
                  <c:v>-4.8160000005736947E-3</c:v>
                </c:pt>
                <c:pt idx="160">
                  <c:v>-1.2022000002616551E-2</c:v>
                </c:pt>
                <c:pt idx="161">
                  <c:v>-2.0433999998203944E-2</c:v>
                </c:pt>
                <c:pt idx="162">
                  <c:v>-2.2640000002866145E-2</c:v>
                </c:pt>
                <c:pt idx="163">
                  <c:v>-1.7639999998209532E-2</c:v>
                </c:pt>
                <c:pt idx="164">
                  <c:v>-1.7639999998209532E-2</c:v>
                </c:pt>
                <c:pt idx="165">
                  <c:v>-1.5639999997802079E-2</c:v>
                </c:pt>
                <c:pt idx="166">
                  <c:v>-1.5639999997802079E-2</c:v>
                </c:pt>
                <c:pt idx="167">
                  <c:v>-9.6399999965797178E-3</c:v>
                </c:pt>
                <c:pt idx="168">
                  <c:v>-4.6399999991990626E-3</c:v>
                </c:pt>
                <c:pt idx="169">
                  <c:v>-4.6399999991990626E-3</c:v>
                </c:pt>
                <c:pt idx="170">
                  <c:v>-1.2478999997256324E-2</c:v>
                </c:pt>
                <c:pt idx="171">
                  <c:v>-1.047899999684887E-2</c:v>
                </c:pt>
                <c:pt idx="172">
                  <c:v>-1.0494000001926906E-2</c:v>
                </c:pt>
                <c:pt idx="173">
                  <c:v>-2.2538999997777864E-2</c:v>
                </c:pt>
                <c:pt idx="174">
                  <c:v>-1.1760000001231674E-2</c:v>
                </c:pt>
                <c:pt idx="175">
                  <c:v>-1.8341000002692454E-2</c:v>
                </c:pt>
                <c:pt idx="176">
                  <c:v>-1.0240000003250316E-2</c:v>
                </c:pt>
                <c:pt idx="177">
                  <c:v>-1.7858000006526709E-2</c:v>
                </c:pt>
                <c:pt idx="178">
                  <c:v>-1.0078999999677762E-2</c:v>
                </c:pt>
                <c:pt idx="179">
                  <c:v>-1.7696999995678198E-2</c:v>
                </c:pt>
                <c:pt idx="180">
                  <c:v>-2.3918000006233342E-2</c:v>
                </c:pt>
                <c:pt idx="181">
                  <c:v>-1.2918000007630326E-2</c:v>
                </c:pt>
                <c:pt idx="182">
                  <c:v>-1.59780000030878E-2</c:v>
                </c:pt>
                <c:pt idx="183">
                  <c:v>-9.9780000018654391E-3</c:v>
                </c:pt>
                <c:pt idx="184">
                  <c:v>-1.4596000000892673E-2</c:v>
                </c:pt>
                <c:pt idx="185">
                  <c:v>-1.4398000006622169E-2</c:v>
                </c:pt>
                <c:pt idx="186">
                  <c:v>-2.6296999996702652E-2</c:v>
                </c:pt>
                <c:pt idx="187">
                  <c:v>-2.6517999998759478E-2</c:v>
                </c:pt>
                <c:pt idx="188">
                  <c:v>-1.1975000001257285E-2</c:v>
                </c:pt>
                <c:pt idx="189">
                  <c:v>-2.5642000007792376E-2</c:v>
                </c:pt>
                <c:pt idx="190">
                  <c:v>-2.4776999998721294E-2</c:v>
                </c:pt>
                <c:pt idx="191">
                  <c:v>-2.8616000003239606E-2</c:v>
                </c:pt>
                <c:pt idx="192">
                  <c:v>-2.2616000002017245E-2</c:v>
                </c:pt>
                <c:pt idx="193">
                  <c:v>-2.1616000005451497E-2</c:v>
                </c:pt>
                <c:pt idx="194">
                  <c:v>-1.8616000001202337E-2</c:v>
                </c:pt>
                <c:pt idx="195">
                  <c:v>-1.1616000003414229E-2</c:v>
                </c:pt>
                <c:pt idx="196">
                  <c:v>-7.6160000025993213E-3</c:v>
                </c:pt>
                <c:pt idx="197">
                  <c:v>-2.616000005218666E-3</c:v>
                </c:pt>
                <c:pt idx="198">
                  <c:v>-9.8520000028656796E-3</c:v>
                </c:pt>
                <c:pt idx="199">
                  <c:v>-1.6789000001153909E-2</c:v>
                </c:pt>
                <c:pt idx="200">
                  <c:v>-2.5995000003604218E-2</c:v>
                </c:pt>
                <c:pt idx="201">
                  <c:v>-1.5628000001015607E-2</c:v>
                </c:pt>
                <c:pt idx="202">
                  <c:v>-1.7673000002105255E-2</c:v>
                </c:pt>
                <c:pt idx="203">
                  <c:v>-1.8894000000727829E-2</c:v>
                </c:pt>
                <c:pt idx="204">
                  <c:v>-2.2732999997970182E-2</c:v>
                </c:pt>
                <c:pt idx="205">
                  <c:v>-1.1732999999367166E-2</c:v>
                </c:pt>
                <c:pt idx="206">
                  <c:v>-1.5917000004264992E-2</c:v>
                </c:pt>
                <c:pt idx="207">
                  <c:v>-1.3756000000284985E-2</c:v>
                </c:pt>
                <c:pt idx="208">
                  <c:v>-4.7560000020894222E-3</c:v>
                </c:pt>
                <c:pt idx="209">
                  <c:v>-3.1168000008619856E-2</c:v>
                </c:pt>
                <c:pt idx="210">
                  <c:v>-2.3374000003968831E-2</c:v>
                </c:pt>
                <c:pt idx="211">
                  <c:v>-1.6111999997519888E-2</c:v>
                </c:pt>
                <c:pt idx="212">
                  <c:v>-1.8928999998024665E-2</c:v>
                </c:pt>
                <c:pt idx="213">
                  <c:v>-1.9546999996236991E-2</c:v>
                </c:pt>
                <c:pt idx="214">
                  <c:v>-1.5592000003380235E-2</c:v>
                </c:pt>
                <c:pt idx="215">
                  <c:v>-1.1285000000498258E-2</c:v>
                </c:pt>
                <c:pt idx="216">
                  <c:v>-1.3491000005160458E-2</c:v>
                </c:pt>
                <c:pt idx="217">
                  <c:v>-8.7649999986751936E-3</c:v>
                </c:pt>
                <c:pt idx="218">
                  <c:v>-2.6970999999321066E-2</c:v>
                </c:pt>
                <c:pt idx="219">
                  <c:v>-1.8970999997691251E-2</c:v>
                </c:pt>
                <c:pt idx="220">
                  <c:v>-2.1709000007831492E-2</c:v>
                </c:pt>
                <c:pt idx="221">
                  <c:v>-2.4181000000680797E-2</c:v>
                </c:pt>
                <c:pt idx="222">
                  <c:v>-2.4144000002706889E-2</c:v>
                </c:pt>
                <c:pt idx="223">
                  <c:v>-3.0189000004611444E-2</c:v>
                </c:pt>
                <c:pt idx="224">
                  <c:v>-2.818900000420399E-2</c:v>
                </c:pt>
                <c:pt idx="225">
                  <c:v>-1.8189000002166722E-2</c:v>
                </c:pt>
                <c:pt idx="226">
                  <c:v>-2.6087999998708256E-2</c:v>
                </c:pt>
                <c:pt idx="227">
                  <c:v>-2.4309000000357628E-2</c:v>
                </c:pt>
                <c:pt idx="228">
                  <c:v>-2.2721000001183711E-2</c:v>
                </c:pt>
                <c:pt idx="229">
                  <c:v>-1.8949999997857958E-2</c:v>
                </c:pt>
                <c:pt idx="230">
                  <c:v>-1.3949999993201345E-2</c:v>
                </c:pt>
                <c:pt idx="231">
                  <c:v>-2.3567999996885192E-2</c:v>
                </c:pt>
                <c:pt idx="232">
                  <c:v>-3.8789000005635899E-2</c:v>
                </c:pt>
                <c:pt idx="233">
                  <c:v>-1.2789000000339001E-2</c:v>
                </c:pt>
                <c:pt idx="234">
                  <c:v>-1.6407000002800487E-2</c:v>
                </c:pt>
                <c:pt idx="235">
                  <c:v>-2.3144999999203719E-2</c:v>
                </c:pt>
                <c:pt idx="236">
                  <c:v>-2.5369999995746184E-2</c:v>
                </c:pt>
                <c:pt idx="237">
                  <c:v>-8.329000003868714E-3</c:v>
                </c:pt>
                <c:pt idx="238">
                  <c:v>-1.8786000000545755E-2</c:v>
                </c:pt>
                <c:pt idx="239">
                  <c:v>-1.2785999999323394E-2</c:v>
                </c:pt>
                <c:pt idx="240">
                  <c:v>-8.6250000022118911E-3</c:v>
                </c:pt>
                <c:pt idx="241">
                  <c:v>-2.1684999999706633E-2</c:v>
                </c:pt>
                <c:pt idx="242">
                  <c:v>-8.7080000012065284E-3</c:v>
                </c:pt>
                <c:pt idx="243">
                  <c:v>-1.700400000117952E-2</c:v>
                </c:pt>
                <c:pt idx="244">
                  <c:v>-1.8224999999802094E-2</c:v>
                </c:pt>
                <c:pt idx="245">
                  <c:v>-1.8248000000312459E-2</c:v>
                </c:pt>
                <c:pt idx="246">
                  <c:v>-1.8237000003864523E-2</c:v>
                </c:pt>
                <c:pt idx="247">
                  <c:v>-2.1259999994072132E-2</c:v>
                </c:pt>
                <c:pt idx="248">
                  <c:v>-1.630499999737367E-2</c:v>
                </c:pt>
                <c:pt idx="249">
                  <c:v>-1.3144000004103873E-2</c:v>
                </c:pt>
                <c:pt idx="251">
                  <c:v>-1.2610000048880465E-3</c:v>
                </c:pt>
                <c:pt idx="254">
                  <c:v>-1.9740999996429309E-2</c:v>
                </c:pt>
                <c:pt idx="255">
                  <c:v>-1.358000000618631E-2</c:v>
                </c:pt>
                <c:pt idx="256">
                  <c:v>-8.6400000000139698E-3</c:v>
                </c:pt>
                <c:pt idx="257">
                  <c:v>-1.8120000000635628E-2</c:v>
                </c:pt>
                <c:pt idx="258">
                  <c:v>-2.3798000001988839E-2</c:v>
                </c:pt>
                <c:pt idx="261">
                  <c:v>-5.3332000003138091E-2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2-4604-806F-BE370C3F8B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17187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5">
                  <c:v>-8.9200000365963206E-4</c:v>
                </c:pt>
                <c:pt idx="60">
                  <c:v>-2.0252000002074055E-2</c:v>
                </c:pt>
                <c:pt idx="250">
                  <c:v>-1.9262000001617707E-2</c:v>
                </c:pt>
                <c:pt idx="259">
                  <c:v>-2.8537999998661689E-2</c:v>
                </c:pt>
                <c:pt idx="260">
                  <c:v>-3.4156000001530629E-2</c:v>
                </c:pt>
                <c:pt idx="267">
                  <c:v>-5.138499999884516E-2</c:v>
                </c:pt>
                <c:pt idx="273">
                  <c:v>-4.4334500002150889E-2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D2-4604-806F-BE370C3F8B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17187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99">
                  <c:v>1.5935999996145256E-2</c:v>
                </c:pt>
                <c:pt idx="100">
                  <c:v>1.5936000003421213E-2</c:v>
                </c:pt>
                <c:pt idx="252">
                  <c:v>-2.1740999996836763E-2</c:v>
                </c:pt>
                <c:pt idx="253">
                  <c:v>-2.094099999521859E-2</c:v>
                </c:pt>
                <c:pt idx="262">
                  <c:v>-4.0649000002304092E-2</c:v>
                </c:pt>
                <c:pt idx="263">
                  <c:v>-4.0731499997491483E-2</c:v>
                </c:pt>
                <c:pt idx="264">
                  <c:v>-4.3403000003308989E-2</c:v>
                </c:pt>
                <c:pt idx="265">
                  <c:v>-4.4103000007453375E-2</c:v>
                </c:pt>
                <c:pt idx="266">
                  <c:v>-4.6556000001146458E-2</c:v>
                </c:pt>
                <c:pt idx="268">
                  <c:v>-5.1239000000350643E-2</c:v>
                </c:pt>
                <c:pt idx="269">
                  <c:v>-5.4874000008567236E-2</c:v>
                </c:pt>
                <c:pt idx="270">
                  <c:v>-5.2511000001686625E-2</c:v>
                </c:pt>
                <c:pt idx="271">
                  <c:v>-5.0868999998783693E-2</c:v>
                </c:pt>
                <c:pt idx="272">
                  <c:v>-5.0972000004549045E-2</c:v>
                </c:pt>
                <c:pt idx="274">
                  <c:v>-4.7268000002077315E-2</c:v>
                </c:pt>
                <c:pt idx="275">
                  <c:v>-4.1605999998864718E-2</c:v>
                </c:pt>
                <c:pt idx="276">
                  <c:v>-3.7127000003238209E-2</c:v>
                </c:pt>
                <c:pt idx="277">
                  <c:v>-3.4873000004154164E-2</c:v>
                </c:pt>
                <c:pt idx="278">
                  <c:v>-3.5987999995995779E-2</c:v>
                </c:pt>
                <c:pt idx="279">
                  <c:v>-3.6444000004848931E-2</c:v>
                </c:pt>
                <c:pt idx="280">
                  <c:v>-4.2902000001049601E-2</c:v>
                </c:pt>
                <c:pt idx="281">
                  <c:v>-4.856399999698624E-2</c:v>
                </c:pt>
                <c:pt idx="282">
                  <c:v>-4.8703000000386965E-2</c:v>
                </c:pt>
                <c:pt idx="283">
                  <c:v>-5.1404000005277339E-2</c:v>
                </c:pt>
                <c:pt idx="284">
                  <c:v>-5.1921999998739921E-2</c:v>
                </c:pt>
                <c:pt idx="285">
                  <c:v>-5.117900000186637E-2</c:v>
                </c:pt>
                <c:pt idx="286">
                  <c:v>-5.1144999997632112E-2</c:v>
                </c:pt>
                <c:pt idx="287">
                  <c:v>-5.638100000214763E-2</c:v>
                </c:pt>
                <c:pt idx="288">
                  <c:v>-5.1759000001766253E-2</c:v>
                </c:pt>
                <c:pt idx="289">
                  <c:v>-5.1079999997455161E-2</c:v>
                </c:pt>
                <c:pt idx="290">
                  <c:v>-5.0801000004867092E-2</c:v>
                </c:pt>
                <c:pt idx="291">
                  <c:v>0.32249299999966752</c:v>
                </c:pt>
                <c:pt idx="292">
                  <c:v>-5.1364000006287824E-2</c:v>
                </c:pt>
                <c:pt idx="293">
                  <c:v>-4.957999999896856E-2</c:v>
                </c:pt>
                <c:pt idx="294">
                  <c:v>-4.8982000007526949E-2</c:v>
                </c:pt>
                <c:pt idx="295">
                  <c:v>-4.5260999999300111E-2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D2-4604-806F-BE370C3F8B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17187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D2-4604-806F-BE370C3F8B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17187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D2-4604-806F-BE370C3F8B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17187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D2-4604-806F-BE370C3F8BFE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16568</c:v>
                </c:pt>
                <c:pt idx="284">
                  <c:v>16574</c:v>
                </c:pt>
                <c:pt idx="285">
                  <c:v>16593</c:v>
                </c:pt>
                <c:pt idx="286">
                  <c:v>16615</c:v>
                </c:pt>
                <c:pt idx="287">
                  <c:v>16627</c:v>
                </c:pt>
                <c:pt idx="288">
                  <c:v>16653</c:v>
                </c:pt>
                <c:pt idx="289">
                  <c:v>16760</c:v>
                </c:pt>
                <c:pt idx="290">
                  <c:v>16767</c:v>
                </c:pt>
                <c:pt idx="291">
                  <c:v>16769</c:v>
                </c:pt>
                <c:pt idx="292">
                  <c:v>16788</c:v>
                </c:pt>
                <c:pt idx="293">
                  <c:v>16960</c:v>
                </c:pt>
                <c:pt idx="294">
                  <c:v>16994</c:v>
                </c:pt>
                <c:pt idx="295">
                  <c:v>17187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92">
                  <c:v>2.5680996259127113E-3</c:v>
                </c:pt>
                <c:pt idx="93">
                  <c:v>1.1866531312070862E-3</c:v>
                </c:pt>
                <c:pt idx="94">
                  <c:v>1.138506202437186E-3</c:v>
                </c:pt>
                <c:pt idx="95">
                  <c:v>1.0903592736672858E-3</c:v>
                </c:pt>
                <c:pt idx="96">
                  <c:v>4.4593115013168497E-4</c:v>
                </c:pt>
                <c:pt idx="97">
                  <c:v>3.0149036382198097E-4</c:v>
                </c:pt>
                <c:pt idx="98">
                  <c:v>-2.2071863283617751E-4</c:v>
                </c:pt>
                <c:pt idx="99">
                  <c:v>-9.8366227334384382E-4</c:v>
                </c:pt>
                <c:pt idx="100">
                  <c:v>-9.8366227334384382E-4</c:v>
                </c:pt>
                <c:pt idx="101">
                  <c:v>-1.1021777903159058E-3</c:v>
                </c:pt>
                <c:pt idx="102">
                  <c:v>-1.8095672822429146E-3</c:v>
                </c:pt>
                <c:pt idx="103">
                  <c:v>-3.3910087118389012E-3</c:v>
                </c:pt>
                <c:pt idx="104">
                  <c:v>-3.957661027361583E-3</c:v>
                </c:pt>
                <c:pt idx="105">
                  <c:v>-3.957661027361583E-3</c:v>
                </c:pt>
                <c:pt idx="106">
                  <c:v>-4.0576584948067602E-3</c:v>
                </c:pt>
                <c:pt idx="107">
                  <c:v>-4.0576584948067602E-3</c:v>
                </c:pt>
                <c:pt idx="108">
                  <c:v>-4.0835837641444023E-3</c:v>
                </c:pt>
                <c:pt idx="109">
                  <c:v>-4.0835837641444023E-3</c:v>
                </c:pt>
                <c:pt idx="110">
                  <c:v>-4.1058054235766639E-3</c:v>
                </c:pt>
                <c:pt idx="111">
                  <c:v>-4.1058054235766639E-3</c:v>
                </c:pt>
                <c:pt idx="112">
                  <c:v>-4.1317306929143024E-3</c:v>
                </c:pt>
                <c:pt idx="113">
                  <c:v>-4.1317306929143024E-3</c:v>
                </c:pt>
                <c:pt idx="114">
                  <c:v>-4.7206046678692458E-3</c:v>
                </c:pt>
                <c:pt idx="115">
                  <c:v>-4.7243082777746227E-3</c:v>
                </c:pt>
                <c:pt idx="116">
                  <c:v>-4.7243082777746227E-3</c:v>
                </c:pt>
                <c:pt idx="117">
                  <c:v>-4.7724552065445264E-3</c:v>
                </c:pt>
                <c:pt idx="118">
                  <c:v>-5.3909580607424852E-3</c:v>
                </c:pt>
                <c:pt idx="119">
                  <c:v>-5.3909580607424852E-3</c:v>
                </c:pt>
                <c:pt idx="120">
                  <c:v>-5.4613266489446505E-3</c:v>
                </c:pt>
                <c:pt idx="121">
                  <c:v>-5.487251918282289E-3</c:v>
                </c:pt>
                <c:pt idx="122">
                  <c:v>-6.2020486300200517E-3</c:v>
                </c:pt>
                <c:pt idx="123">
                  <c:v>-6.2501955587899519E-3</c:v>
                </c:pt>
                <c:pt idx="124">
                  <c:v>-6.8686984129879142E-3</c:v>
                </c:pt>
                <c:pt idx="125">
                  <c:v>-6.9168453417578143E-3</c:v>
                </c:pt>
                <c:pt idx="126">
                  <c:v>-7.0390644686352567E-3</c:v>
                </c:pt>
                <c:pt idx="127">
                  <c:v>-7.4612759978482344E-3</c:v>
                </c:pt>
                <c:pt idx="128">
                  <c:v>-7.5279409761450228E-3</c:v>
                </c:pt>
                <c:pt idx="129">
                  <c:v>-7.5279409761450228E-3</c:v>
                </c:pt>
                <c:pt idx="130">
                  <c:v>-7.5279409761450228E-3</c:v>
                </c:pt>
                <c:pt idx="131">
                  <c:v>-7.5353481959557767E-3</c:v>
                </c:pt>
                <c:pt idx="132">
                  <c:v>-7.6464564931170848E-3</c:v>
                </c:pt>
                <c:pt idx="133">
                  <c:v>-7.6946034218869884E-3</c:v>
                </c:pt>
                <c:pt idx="134">
                  <c:v>-7.7427503506568886E-3</c:v>
                </c:pt>
                <c:pt idx="135">
                  <c:v>-7.7501575704676424E-3</c:v>
                </c:pt>
                <c:pt idx="136">
                  <c:v>-7.7538611803730194E-3</c:v>
                </c:pt>
                <c:pt idx="137">
                  <c:v>-8.3205134958957011E-3</c:v>
                </c:pt>
                <c:pt idx="138">
                  <c:v>-8.9130910807560249E-3</c:v>
                </c:pt>
                <c:pt idx="139">
                  <c:v>-9.0834571364033674E-3</c:v>
                </c:pt>
                <c:pt idx="140">
                  <c:v>-9.1723437741324139E-3</c:v>
                </c:pt>
                <c:pt idx="141">
                  <c:v>-9.2797484613883485E-3</c:v>
                </c:pt>
                <c:pt idx="142">
                  <c:v>-9.8241791174787721E-3</c:v>
                </c:pt>
                <c:pt idx="143">
                  <c:v>-9.8389935571002798E-3</c:v>
                </c:pt>
                <c:pt idx="144">
                  <c:v>-9.8464007769110337E-3</c:v>
                </c:pt>
                <c:pt idx="145">
                  <c:v>-9.8501043868164107E-3</c:v>
                </c:pt>
                <c:pt idx="146">
                  <c:v>-9.88714048587018E-3</c:v>
                </c:pt>
                <c:pt idx="147">
                  <c:v>-9.9426946344508341E-3</c:v>
                </c:pt>
                <c:pt idx="148">
                  <c:v>-9.9612126839777188E-3</c:v>
                </c:pt>
                <c:pt idx="149">
                  <c:v>-1.0057506541517519E-2</c:v>
                </c:pt>
                <c:pt idx="150">
                  <c:v>-1.0416756702339089E-2</c:v>
                </c:pt>
                <c:pt idx="151">
                  <c:v>-1.0538975829216535E-2</c:v>
                </c:pt>
                <c:pt idx="152">
                  <c:v>-1.0609344417418697E-2</c:v>
                </c:pt>
                <c:pt idx="153">
                  <c:v>-1.0609344417418697E-2</c:v>
                </c:pt>
                <c:pt idx="154">
                  <c:v>-1.0805635742403674E-2</c:v>
                </c:pt>
                <c:pt idx="155">
                  <c:v>-1.0805635742403674E-2</c:v>
                </c:pt>
                <c:pt idx="156">
                  <c:v>-1.1057481215969313E-2</c:v>
                </c:pt>
                <c:pt idx="157">
                  <c:v>-1.1268586980575805E-2</c:v>
                </c:pt>
                <c:pt idx="158">
                  <c:v>-1.1294512249913444E-2</c:v>
                </c:pt>
                <c:pt idx="159">
                  <c:v>-1.1294512249913444E-2</c:v>
                </c:pt>
                <c:pt idx="160">
                  <c:v>-1.1301919469724198E-2</c:v>
                </c:pt>
                <c:pt idx="161">
                  <c:v>-1.1316733909345705E-2</c:v>
                </c:pt>
                <c:pt idx="162">
                  <c:v>-1.1324141129156459E-2</c:v>
                </c:pt>
                <c:pt idx="163">
                  <c:v>-1.1324141129156459E-2</c:v>
                </c:pt>
                <c:pt idx="164">
                  <c:v>-1.1324141129156459E-2</c:v>
                </c:pt>
                <c:pt idx="165">
                  <c:v>-1.1324141129156459E-2</c:v>
                </c:pt>
                <c:pt idx="166">
                  <c:v>-1.1324141129156459E-2</c:v>
                </c:pt>
                <c:pt idx="167">
                  <c:v>-1.1324141129156459E-2</c:v>
                </c:pt>
                <c:pt idx="168">
                  <c:v>-1.1324141129156459E-2</c:v>
                </c:pt>
                <c:pt idx="169">
                  <c:v>-1.1324141129156459E-2</c:v>
                </c:pt>
                <c:pt idx="170">
                  <c:v>-1.1372288057926359E-2</c:v>
                </c:pt>
                <c:pt idx="171">
                  <c:v>-1.1372288057926359E-2</c:v>
                </c:pt>
                <c:pt idx="172">
                  <c:v>-1.1390806107453244E-2</c:v>
                </c:pt>
                <c:pt idx="173">
                  <c:v>-1.1446360256033898E-2</c:v>
                </c:pt>
                <c:pt idx="174">
                  <c:v>-1.1472285525371537E-2</c:v>
                </c:pt>
                <c:pt idx="175">
                  <c:v>-1.1942643983354422E-2</c:v>
                </c:pt>
                <c:pt idx="176">
                  <c:v>-1.206486311023186E-2</c:v>
                </c:pt>
                <c:pt idx="177">
                  <c:v>-1.2087084769664122E-2</c:v>
                </c:pt>
                <c:pt idx="178">
                  <c:v>-1.2113010039001761E-2</c:v>
                </c:pt>
                <c:pt idx="179">
                  <c:v>-1.2135231698434022E-2</c:v>
                </c:pt>
                <c:pt idx="180">
                  <c:v>-1.2161156967771661E-2</c:v>
                </c:pt>
                <c:pt idx="181">
                  <c:v>-1.2161156967771661E-2</c:v>
                </c:pt>
                <c:pt idx="182">
                  <c:v>-1.2235229165879206E-2</c:v>
                </c:pt>
                <c:pt idx="183">
                  <c:v>-1.2235229165879206E-2</c:v>
                </c:pt>
                <c:pt idx="184">
                  <c:v>-1.2257450825311468E-2</c:v>
                </c:pt>
                <c:pt idx="185">
                  <c:v>-1.2753734552631985E-2</c:v>
                </c:pt>
                <c:pt idx="186">
                  <c:v>-1.2875953679509423E-2</c:v>
                </c:pt>
                <c:pt idx="187">
                  <c:v>-1.2901878948847069E-2</c:v>
                </c:pt>
                <c:pt idx="188">
                  <c:v>-1.2972247537049231E-2</c:v>
                </c:pt>
                <c:pt idx="189">
                  <c:v>-1.3301868818627785E-2</c:v>
                </c:pt>
                <c:pt idx="190">
                  <c:v>-1.3468531264369747E-2</c:v>
                </c:pt>
                <c:pt idx="191">
                  <c:v>-1.3516678193139647E-2</c:v>
                </c:pt>
                <c:pt idx="192">
                  <c:v>-1.3516678193139647E-2</c:v>
                </c:pt>
                <c:pt idx="193">
                  <c:v>-1.3516678193139647E-2</c:v>
                </c:pt>
                <c:pt idx="194">
                  <c:v>-1.3516678193139647E-2</c:v>
                </c:pt>
                <c:pt idx="195">
                  <c:v>-1.3516678193139647E-2</c:v>
                </c:pt>
                <c:pt idx="196">
                  <c:v>-1.3516678193139647E-2</c:v>
                </c:pt>
                <c:pt idx="197">
                  <c:v>-1.3516678193139647E-2</c:v>
                </c:pt>
                <c:pt idx="198">
                  <c:v>-1.3561121512004171E-2</c:v>
                </c:pt>
                <c:pt idx="199">
                  <c:v>-1.4224067685066656E-2</c:v>
                </c:pt>
                <c:pt idx="200">
                  <c:v>-1.423147490487741E-2</c:v>
                </c:pt>
                <c:pt idx="201">
                  <c:v>-1.4272214613836563E-2</c:v>
                </c:pt>
                <c:pt idx="202">
                  <c:v>-1.4327768762417217E-2</c:v>
                </c:pt>
                <c:pt idx="203">
                  <c:v>-1.4353694031754856E-2</c:v>
                </c:pt>
                <c:pt idx="204">
                  <c:v>-1.4401840960524756E-2</c:v>
                </c:pt>
                <c:pt idx="205">
                  <c:v>-1.4401840960524756E-2</c:v>
                </c:pt>
                <c:pt idx="206">
                  <c:v>-1.4875903028413011E-2</c:v>
                </c:pt>
                <c:pt idx="207">
                  <c:v>-1.4924049957182911E-2</c:v>
                </c:pt>
                <c:pt idx="208">
                  <c:v>-1.4924049957182911E-2</c:v>
                </c:pt>
                <c:pt idx="209">
                  <c:v>-1.4938864396804419E-2</c:v>
                </c:pt>
                <c:pt idx="210">
                  <c:v>-1.4946271616615173E-2</c:v>
                </c:pt>
                <c:pt idx="211">
                  <c:v>-1.5116637672262519E-2</c:v>
                </c:pt>
                <c:pt idx="212">
                  <c:v>-1.563143944910992E-2</c:v>
                </c:pt>
                <c:pt idx="213">
                  <c:v>-1.5653661108542188E-2</c:v>
                </c:pt>
                <c:pt idx="214">
                  <c:v>-1.5709215257122842E-2</c:v>
                </c:pt>
                <c:pt idx="215">
                  <c:v>-1.5824027164189527E-2</c:v>
                </c:pt>
                <c:pt idx="216">
                  <c:v>-1.5831434384000281E-2</c:v>
                </c:pt>
                <c:pt idx="217">
                  <c:v>-1.6416604749049851E-2</c:v>
                </c:pt>
                <c:pt idx="218">
                  <c:v>-1.6424011968860605E-2</c:v>
                </c:pt>
                <c:pt idx="219">
                  <c:v>-1.6424011968860605E-2</c:v>
                </c:pt>
                <c:pt idx="220">
                  <c:v>-1.6594378024507944E-2</c:v>
                </c:pt>
                <c:pt idx="221">
                  <c:v>-1.6683264662236998E-2</c:v>
                </c:pt>
                <c:pt idx="222">
                  <c:v>-1.7131401460787614E-2</c:v>
                </c:pt>
                <c:pt idx="223">
                  <c:v>-1.7186955609368268E-2</c:v>
                </c:pt>
                <c:pt idx="224">
                  <c:v>-1.7186955609368268E-2</c:v>
                </c:pt>
                <c:pt idx="225">
                  <c:v>-1.7186955609368268E-2</c:v>
                </c:pt>
                <c:pt idx="226">
                  <c:v>-1.7309174736245707E-2</c:v>
                </c:pt>
                <c:pt idx="227">
                  <c:v>-1.7335100005583345E-2</c:v>
                </c:pt>
                <c:pt idx="228">
                  <c:v>-1.734991444520486E-2</c:v>
                </c:pt>
                <c:pt idx="229">
                  <c:v>-1.7879530661673769E-2</c:v>
                </c:pt>
                <c:pt idx="230">
                  <c:v>-1.7879530661673769E-2</c:v>
                </c:pt>
                <c:pt idx="231">
                  <c:v>-1.7901752321106031E-2</c:v>
                </c:pt>
                <c:pt idx="232">
                  <c:v>-1.7927677590443669E-2</c:v>
                </c:pt>
                <c:pt idx="233">
                  <c:v>-1.7927677590443669E-2</c:v>
                </c:pt>
                <c:pt idx="234">
                  <c:v>-1.7949899249875931E-2</c:v>
                </c:pt>
                <c:pt idx="235">
                  <c:v>-1.8120265305523277E-2</c:v>
                </c:pt>
                <c:pt idx="236">
                  <c:v>-1.8398036048426554E-2</c:v>
                </c:pt>
                <c:pt idx="237">
                  <c:v>-1.8594327373411532E-2</c:v>
                </c:pt>
                <c:pt idx="238">
                  <c:v>-1.8664695961613693E-2</c:v>
                </c:pt>
                <c:pt idx="239">
                  <c:v>-1.8664695961613693E-2</c:v>
                </c:pt>
                <c:pt idx="240">
                  <c:v>-1.8712842890383594E-2</c:v>
                </c:pt>
                <c:pt idx="241">
                  <c:v>-1.8786915088491139E-2</c:v>
                </c:pt>
                <c:pt idx="242">
                  <c:v>-1.9309124085149294E-2</c:v>
                </c:pt>
                <c:pt idx="243">
                  <c:v>-1.9427639602121363E-2</c:v>
                </c:pt>
                <c:pt idx="244">
                  <c:v>-1.9453564871459002E-2</c:v>
                </c:pt>
                <c:pt idx="245">
                  <c:v>-1.9975773868117157E-2</c:v>
                </c:pt>
                <c:pt idx="246">
                  <c:v>-2.0209101292155911E-2</c:v>
                </c:pt>
                <c:pt idx="247">
                  <c:v>-2.0731310288814066E-2</c:v>
                </c:pt>
                <c:pt idx="248">
                  <c:v>-2.0786864437394727E-2</c:v>
                </c:pt>
                <c:pt idx="249">
                  <c:v>-2.0835011366164627E-2</c:v>
                </c:pt>
                <c:pt idx="250">
                  <c:v>-2.159795500667229E-2</c:v>
                </c:pt>
                <c:pt idx="251">
                  <c:v>-2.1720174133549729E-2</c:v>
                </c:pt>
                <c:pt idx="252">
                  <c:v>-2.2312751718410052E-2</c:v>
                </c:pt>
                <c:pt idx="253">
                  <c:v>-2.2312751718410052E-2</c:v>
                </c:pt>
                <c:pt idx="254">
                  <c:v>-2.2312751718410052E-2</c:v>
                </c:pt>
                <c:pt idx="255">
                  <c:v>-2.2360898647179953E-2</c:v>
                </c:pt>
                <c:pt idx="256">
                  <c:v>-2.2434970845287491E-2</c:v>
                </c:pt>
                <c:pt idx="257">
                  <c:v>-2.3027548430147815E-2</c:v>
                </c:pt>
                <c:pt idx="258">
                  <c:v>-2.3123842287687615E-2</c:v>
                </c:pt>
                <c:pt idx="259">
                  <c:v>-2.3790492070655478E-2</c:v>
                </c:pt>
                <c:pt idx="260">
                  <c:v>-2.4553435711163148E-2</c:v>
                </c:pt>
                <c:pt idx="261">
                  <c:v>-2.5264528812995533E-2</c:v>
                </c:pt>
                <c:pt idx="262">
                  <c:v>-2.6890413561456036E-2</c:v>
                </c:pt>
                <c:pt idx="263">
                  <c:v>-2.7362623824391606E-2</c:v>
                </c:pt>
                <c:pt idx="264">
                  <c:v>-2.7364475629344298E-2</c:v>
                </c:pt>
                <c:pt idx="265">
                  <c:v>-2.8808883492441331E-2</c:v>
                </c:pt>
                <c:pt idx="266">
                  <c:v>-3.0479211559766364E-2</c:v>
                </c:pt>
                <c:pt idx="267">
                  <c:v>-3.1008827776235273E-2</c:v>
                </c:pt>
                <c:pt idx="268">
                  <c:v>-3.1075492754532065E-2</c:v>
                </c:pt>
                <c:pt idx="269">
                  <c:v>-3.1982877181349428E-2</c:v>
                </c:pt>
                <c:pt idx="270">
                  <c:v>-3.4127267316562716E-2</c:v>
                </c:pt>
                <c:pt idx="271">
                  <c:v>-3.481613875896284E-2</c:v>
                </c:pt>
                <c:pt idx="272">
                  <c:v>-3.4819842368868217E-2</c:v>
                </c:pt>
                <c:pt idx="273">
                  <c:v>-3.551426922612641E-2</c:v>
                </c:pt>
                <c:pt idx="274">
                  <c:v>-3.5679079866915688E-2</c:v>
                </c:pt>
                <c:pt idx="275">
                  <c:v>-3.6219806913100734E-2</c:v>
                </c:pt>
                <c:pt idx="276">
                  <c:v>-3.6986454163513774E-2</c:v>
                </c:pt>
                <c:pt idx="277">
                  <c:v>-3.766051116629239E-2</c:v>
                </c:pt>
                <c:pt idx="278">
                  <c:v>-3.7679029215819275E-2</c:v>
                </c:pt>
                <c:pt idx="279">
                  <c:v>-3.7871616930898876E-2</c:v>
                </c:pt>
                <c:pt idx="280">
                  <c:v>-3.8560488373299E-2</c:v>
                </c:pt>
                <c:pt idx="281">
                  <c:v>-3.9130844298727062E-2</c:v>
                </c:pt>
                <c:pt idx="282">
                  <c:v>-3.9178991227496962E-2</c:v>
                </c:pt>
                <c:pt idx="283">
                  <c:v>-3.9797494081694924E-2</c:v>
                </c:pt>
                <c:pt idx="284">
                  <c:v>-3.9819715741127186E-2</c:v>
                </c:pt>
                <c:pt idx="285">
                  <c:v>-3.9890084329329348E-2</c:v>
                </c:pt>
                <c:pt idx="286">
                  <c:v>-3.997156374724764E-2</c:v>
                </c:pt>
                <c:pt idx="287">
                  <c:v>-4.0016007066112171E-2</c:v>
                </c:pt>
                <c:pt idx="288">
                  <c:v>-4.0112300923651971E-2</c:v>
                </c:pt>
                <c:pt idx="289">
                  <c:v>-4.050858718352731E-2</c:v>
                </c:pt>
                <c:pt idx="290">
                  <c:v>-4.0534512452864949E-2</c:v>
                </c:pt>
                <c:pt idx="291">
                  <c:v>-4.0541919672675703E-2</c:v>
                </c:pt>
                <c:pt idx="292">
                  <c:v>-4.0612288260877864E-2</c:v>
                </c:pt>
                <c:pt idx="293">
                  <c:v>-4.1249309164602718E-2</c:v>
                </c:pt>
                <c:pt idx="294">
                  <c:v>-4.1375231901385534E-2</c:v>
                </c:pt>
                <c:pt idx="295">
                  <c:v>-4.209002861312329E-2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D2-4604-806F-BE370C3F8BFE}"/>
            </c:ext>
          </c:extLst>
        </c:ser>
        <c:ser>
          <c:idx val="7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-3.6057917803873726E-2</c:v>
                </c:pt>
                <c:pt idx="1">
                  <c:v>-2.8420916195736459E-2</c:v>
                </c:pt>
                <c:pt idx="2">
                  <c:v>-2.1628829811688663E-2</c:v>
                </c:pt>
                <c:pt idx="3">
                  <c:v>-1.5681658651730327E-2</c:v>
                </c:pt>
                <c:pt idx="4">
                  <c:v>-1.0579402715861462E-2</c:v>
                </c:pt>
                <c:pt idx="5">
                  <c:v>-6.3220620040820574E-3</c:v>
                </c:pt>
                <c:pt idx="6">
                  <c:v>-2.9096365163921189E-3</c:v>
                </c:pt>
                <c:pt idx="7">
                  <c:v>-3.4212625279164579E-4</c:v>
                </c:pt>
                <c:pt idx="8">
                  <c:v>1.3804687867193621E-3</c:v>
                </c:pt>
                <c:pt idx="9">
                  <c:v>2.2581486021409042E-3</c:v>
                </c:pt>
                <c:pt idx="10">
                  <c:v>2.2909131934729828E-3</c:v>
                </c:pt>
                <c:pt idx="11">
                  <c:v>1.4787625607155953E-3</c:v>
                </c:pt>
                <c:pt idx="12">
                  <c:v>-1.7830329613125959E-4</c:v>
                </c:pt>
                <c:pt idx="13">
                  <c:v>-2.6802843770675766E-3</c:v>
                </c:pt>
                <c:pt idx="14">
                  <c:v>-6.027180682093361E-3</c:v>
                </c:pt>
                <c:pt idx="15">
                  <c:v>-1.0218992211208609E-2</c:v>
                </c:pt>
                <c:pt idx="16">
                  <c:v>-1.5255718964413321E-2</c:v>
                </c:pt>
                <c:pt idx="17">
                  <c:v>-2.1137360941707508E-2</c:v>
                </c:pt>
                <c:pt idx="18">
                  <c:v>-2.7863918143091145E-2</c:v>
                </c:pt>
                <c:pt idx="19">
                  <c:v>-3.5435390568564248E-2</c:v>
                </c:pt>
                <c:pt idx="20">
                  <c:v>-4.3851778218126823E-2</c:v>
                </c:pt>
                <c:pt idx="21">
                  <c:v>-5.3113081091778862E-2</c:v>
                </c:pt>
                <c:pt idx="22">
                  <c:v>-6.3219299189520378E-2</c:v>
                </c:pt>
                <c:pt idx="23">
                  <c:v>-7.4170432511351331E-2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D2-4604-806F-BE370C3F8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01872"/>
        <c:axId val="1"/>
      </c:scatterChart>
      <c:valAx>
        <c:axId val="50390187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798561151078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20863309352518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5539568345325"/>
          <c:y val="0.91950464396284826"/>
          <c:w val="0.6705035971223021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476250</xdr:colOff>
      <xdr:row>18</xdr:row>
      <xdr:rowOff>95249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677803C-4C24-770E-E579-34D988D90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1255" TargetMode="External"/><Relationship Id="rId2" Type="http://schemas.openxmlformats.org/officeDocument/2006/relationships/hyperlink" Target="http://www.konkoly.hu/cgi-bin/IBVS?1255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5"/>
  <sheetViews>
    <sheetView tabSelected="1" workbookViewId="0">
      <pane xSplit="14" ySplit="21" topLeftCell="O298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95" customHeight="1" x14ac:dyDescent="0.2"/>
  <cols>
    <col min="1" max="1" width="17.140625" style="52" customWidth="1"/>
    <col min="2" max="2" width="5.140625" style="52" customWidth="1"/>
    <col min="3" max="3" width="11.85546875" style="52" customWidth="1"/>
    <col min="4" max="4" width="9.42578125" style="52" customWidth="1"/>
    <col min="5" max="5" width="9.7109375" style="52" customWidth="1"/>
    <col min="6" max="6" width="16.140625" style="52" customWidth="1"/>
    <col min="7" max="7" width="8.140625" style="52" customWidth="1"/>
    <col min="8" max="14" width="8.5703125" style="52" customWidth="1"/>
    <col min="15" max="15" width="8" style="52" customWidth="1"/>
    <col min="16" max="16" width="7.7109375" style="52" customWidth="1"/>
    <col min="17" max="17" width="9.85546875" style="52" customWidth="1"/>
    <col min="18" max="18" width="10.28515625" style="52" customWidth="1"/>
    <col min="19" max="19" width="10.28515625" style="53" customWidth="1"/>
    <col min="20" max="20" width="12.42578125" style="52" bestFit="1" customWidth="1"/>
    <col min="21" max="21" width="10.28515625" style="52"/>
    <col min="22" max="23" width="10.42578125" style="52" bestFit="1" customWidth="1"/>
    <col min="24" max="16384" width="10.28515625" style="52"/>
  </cols>
  <sheetData>
    <row r="1" spans="1:23" customFormat="1" ht="21" thickBot="1" x14ac:dyDescent="0.35">
      <c r="A1" s="1" t="s">
        <v>135</v>
      </c>
      <c r="B1" s="7"/>
      <c r="C1" s="6"/>
      <c r="S1" s="11"/>
      <c r="V1" s="2" t="s">
        <v>16</v>
      </c>
      <c r="W1" s="3" t="s">
        <v>28</v>
      </c>
    </row>
    <row r="2" spans="1:23" ht="12.95" customHeight="1" x14ac:dyDescent="0.2">
      <c r="A2" s="52" t="s">
        <v>30</v>
      </c>
      <c r="B2" s="52" t="s">
        <v>31</v>
      </c>
      <c r="V2" s="52">
        <v>-6000</v>
      </c>
      <c r="W2" s="52">
        <f t="shared" ref="W2:W17" si="0">+D$11+D$12*V2+D$13*V2^2</f>
        <v>-3.6057917803873726E-2</v>
      </c>
    </row>
    <row r="3" spans="1:23" ht="12.95" customHeight="1" thickBot="1" x14ac:dyDescent="0.25">
      <c r="C3" s="52" t="s">
        <v>33</v>
      </c>
      <c r="V3" s="52">
        <v>-5000</v>
      </c>
      <c r="W3" s="52">
        <f t="shared" si="0"/>
        <v>-2.8420916195736459E-2</v>
      </c>
    </row>
    <row r="4" spans="1:23" ht="12.95" customHeight="1" thickTop="1" thickBot="1" x14ac:dyDescent="0.25">
      <c r="A4" s="54" t="s">
        <v>7</v>
      </c>
      <c r="C4" s="55">
        <v>28443.417000000001</v>
      </c>
      <c r="D4" s="56">
        <v>1.844603</v>
      </c>
      <c r="V4" s="52">
        <v>-4000</v>
      </c>
      <c r="W4" s="52">
        <f t="shared" si="0"/>
        <v>-2.1628829811688663E-2</v>
      </c>
    </row>
    <row r="5" spans="1:23" ht="12.95" customHeight="1" thickTop="1" x14ac:dyDescent="0.2">
      <c r="A5" s="8" t="s">
        <v>138</v>
      </c>
      <c r="B5" s="57"/>
      <c r="C5" s="10">
        <v>-9.5</v>
      </c>
      <c r="D5" s="57" t="s">
        <v>139</v>
      </c>
      <c r="V5" s="52">
        <v>-3000</v>
      </c>
      <c r="W5" s="52">
        <f t="shared" si="0"/>
        <v>-1.5681658651730327E-2</v>
      </c>
    </row>
    <row r="6" spans="1:23" ht="12.95" customHeight="1" x14ac:dyDescent="0.2">
      <c r="A6" s="54" t="s">
        <v>8</v>
      </c>
      <c r="C6" s="52" t="s">
        <v>32</v>
      </c>
      <c r="D6" s="52" t="s">
        <v>59</v>
      </c>
      <c r="V6" s="52">
        <v>-2000</v>
      </c>
      <c r="W6" s="52">
        <f t="shared" si="0"/>
        <v>-1.0579402715861462E-2</v>
      </c>
    </row>
    <row r="7" spans="1:23" ht="12.95" customHeight="1" x14ac:dyDescent="0.2">
      <c r="A7" s="52" t="s">
        <v>9</v>
      </c>
      <c r="C7" s="52">
        <f>+C4</f>
        <v>28443.417000000001</v>
      </c>
      <c r="V7" s="52">
        <v>-1000</v>
      </c>
      <c r="W7" s="52">
        <f t="shared" si="0"/>
        <v>-6.3220620040820574E-3</v>
      </c>
    </row>
    <row r="8" spans="1:23" ht="12.95" customHeight="1" x14ac:dyDescent="0.2">
      <c r="A8" s="52" t="s">
        <v>10</v>
      </c>
      <c r="C8" s="52">
        <f>+D4</f>
        <v>1.844603</v>
      </c>
      <c r="V8" s="52">
        <v>0</v>
      </c>
      <c r="W8" s="52">
        <f t="shared" si="0"/>
        <v>-2.9096365163921189E-3</v>
      </c>
    </row>
    <row r="9" spans="1:23" ht="12.95" customHeight="1" x14ac:dyDescent="0.2">
      <c r="A9" s="13" t="s">
        <v>143</v>
      </c>
      <c r="B9" s="16">
        <v>100</v>
      </c>
      <c r="C9" s="58" t="str">
        <f>"F"&amp;B9</f>
        <v>F100</v>
      </c>
      <c r="D9" s="59" t="str">
        <f>"G"&amp;B9</f>
        <v>G100</v>
      </c>
      <c r="V9" s="52">
        <v>1000</v>
      </c>
      <c r="W9" s="52">
        <f t="shared" si="0"/>
        <v>-3.4212625279164579E-4</v>
      </c>
    </row>
    <row r="10" spans="1:23" ht="12.95" customHeight="1" thickBot="1" x14ac:dyDescent="0.25">
      <c r="A10" s="57"/>
      <c r="B10" s="57"/>
      <c r="C10" s="60" t="s">
        <v>26</v>
      </c>
      <c r="D10" s="60" t="s">
        <v>27</v>
      </c>
      <c r="E10" s="57"/>
      <c r="V10" s="52">
        <v>2000</v>
      </c>
      <c r="W10" s="52">
        <f t="shared" si="0"/>
        <v>1.3804687867193621E-3</v>
      </c>
    </row>
    <row r="11" spans="1:23" ht="12.95" customHeight="1" x14ac:dyDescent="0.2">
      <c r="A11" s="57" t="s">
        <v>22</v>
      </c>
      <c r="B11" s="57"/>
      <c r="C11" s="14">
        <f ca="1">INTERCEPT(INDIRECT($D$9):G982,INDIRECT($C$9):F982)</f>
        <v>2.1563914830591405E-2</v>
      </c>
      <c r="D11" s="53">
        <f>+E11*F11</f>
        <v>-2.9096365163921189E-3</v>
      </c>
      <c r="E11" s="34">
        <v>-2.9096365163921189E-3</v>
      </c>
      <c r="F11" s="52">
        <v>1</v>
      </c>
      <c r="V11" s="52">
        <v>3000</v>
      </c>
      <c r="W11" s="52">
        <f t="shared" si="0"/>
        <v>2.2581486021409042E-3</v>
      </c>
    </row>
    <row r="12" spans="1:23" ht="12.95" customHeight="1" x14ac:dyDescent="0.2">
      <c r="A12" s="57" t="s">
        <v>23</v>
      </c>
      <c r="B12" s="57"/>
      <c r="C12" s="14">
        <f ca="1">SLOPE(INDIRECT($D$9):G982,INDIRECT($C$9):F982)</f>
        <v>-3.7036099053770116E-6</v>
      </c>
      <c r="D12" s="53">
        <f>+E12*F12</f>
        <v>2.9899678756452055E-6</v>
      </c>
      <c r="E12" s="35">
        <v>2.9899678756452053E-2</v>
      </c>
      <c r="F12" s="61">
        <v>1E-4</v>
      </c>
      <c r="V12" s="52">
        <v>4000</v>
      </c>
      <c r="W12" s="52">
        <f t="shared" si="0"/>
        <v>2.2909131934729828E-3</v>
      </c>
    </row>
    <row r="13" spans="1:23" ht="12.95" customHeight="1" thickBot="1" x14ac:dyDescent="0.25">
      <c r="A13" s="57" t="s">
        <v>25</v>
      </c>
      <c r="B13" s="57"/>
      <c r="C13" s="53" t="s">
        <v>20</v>
      </c>
      <c r="D13" s="53">
        <f>+E13*F13</f>
        <v>-4.2245761204473258E-10</v>
      </c>
      <c r="E13" s="36">
        <v>-4.2245761204473257E-2</v>
      </c>
      <c r="F13" s="61">
        <v>1E-8</v>
      </c>
      <c r="V13" s="52">
        <v>5000</v>
      </c>
      <c r="W13" s="52">
        <f t="shared" si="0"/>
        <v>1.4787625607155953E-3</v>
      </c>
    </row>
    <row r="14" spans="1:23" ht="12.95" customHeight="1" x14ac:dyDescent="0.2">
      <c r="A14" s="57"/>
      <c r="B14" s="57"/>
      <c r="C14" s="57"/>
      <c r="E14" s="52">
        <f>SUM(T21:T941)</f>
        <v>0.16985063488085311</v>
      </c>
      <c r="V14" s="52">
        <v>6000</v>
      </c>
      <c r="W14" s="52">
        <f t="shared" si="0"/>
        <v>-1.7830329613125959E-4</v>
      </c>
    </row>
    <row r="15" spans="1:23" ht="12.95" customHeight="1" x14ac:dyDescent="0.2">
      <c r="A15" s="12" t="s">
        <v>24</v>
      </c>
      <c r="B15" s="57"/>
      <c r="C15" s="15">
        <f ca="1">(C7+C11)+(C8+C12)*INT(MAX(F21:F3523))</f>
        <v>60146.566670971384</v>
      </c>
      <c r="D15" s="59">
        <f>+C7+INT(MAX(F21:F1579))*C8+D11+D12*INT(MAX(F21:F4014))+D13*INT(MAX(F21:F4041)^2)</f>
        <v>60146.53244893306</v>
      </c>
      <c r="E15" s="13" t="s">
        <v>146</v>
      </c>
      <c r="F15" s="30">
        <v>1</v>
      </c>
      <c r="R15" s="52" t="s">
        <v>60</v>
      </c>
      <c r="S15" s="53">
        <v>0.2</v>
      </c>
      <c r="V15" s="52">
        <v>7000</v>
      </c>
      <c r="W15" s="52">
        <f t="shared" si="0"/>
        <v>-2.6802843770675766E-3</v>
      </c>
    </row>
    <row r="16" spans="1:23" ht="12.95" customHeight="1" x14ac:dyDescent="0.2">
      <c r="A16" s="12" t="s">
        <v>11</v>
      </c>
      <c r="B16" s="57"/>
      <c r="C16" s="15">
        <f ca="1">+C8+C12</f>
        <v>1.8445992963900946</v>
      </c>
      <c r="D16" s="59">
        <f>+C8+D12+2*D13*MAX(F21:F887)</f>
        <v>1.8445914684099194</v>
      </c>
      <c r="E16" s="13" t="s">
        <v>140</v>
      </c>
      <c r="F16" s="14">
        <f ca="1">NOW()+15018.5+$C$5/24</f>
        <v>60320.67975358796</v>
      </c>
      <c r="R16" s="52" t="s">
        <v>145</v>
      </c>
      <c r="S16" s="53">
        <v>0.1</v>
      </c>
      <c r="V16" s="52">
        <v>8000</v>
      </c>
      <c r="W16" s="52">
        <f t="shared" si="0"/>
        <v>-6.027180682093361E-3</v>
      </c>
    </row>
    <row r="17" spans="1:23" ht="12.95" customHeight="1" thickBot="1" x14ac:dyDescent="0.25">
      <c r="A17" s="13" t="s">
        <v>136</v>
      </c>
      <c r="B17" s="57"/>
      <c r="C17" s="57">
        <f>COUNT(C21:C2181)</f>
        <v>296</v>
      </c>
      <c r="E17" s="13" t="s">
        <v>147</v>
      </c>
      <c r="F17" s="14">
        <f ca="1">ROUND(2*(F16-$C$7)/$C$8,0)/2+F15</f>
        <v>17282.5</v>
      </c>
      <c r="R17" s="52" t="s">
        <v>160</v>
      </c>
      <c r="S17" s="53">
        <v>1</v>
      </c>
      <c r="V17" s="52">
        <v>9000</v>
      </c>
      <c r="W17" s="52">
        <f t="shared" si="0"/>
        <v>-1.0218992211208609E-2</v>
      </c>
    </row>
    <row r="18" spans="1:23" ht="12.95" customHeight="1" thickTop="1" thickBot="1" x14ac:dyDescent="0.25">
      <c r="A18" s="54" t="s">
        <v>700</v>
      </c>
      <c r="C18" s="62">
        <f ca="1">+C15</f>
        <v>60146.566670971384</v>
      </c>
      <c r="D18" s="63">
        <f ca="1">C16</f>
        <v>1.8445992963900946</v>
      </c>
      <c r="E18" s="13" t="s">
        <v>141</v>
      </c>
      <c r="F18" s="59">
        <f ca="1">ROUND(2*(F16-$C$15)/$C$16,0)/2+F15</f>
        <v>95.5</v>
      </c>
      <c r="R18" s="52" t="s">
        <v>158</v>
      </c>
      <c r="S18" s="53">
        <v>1</v>
      </c>
      <c r="V18" s="52">
        <v>10000</v>
      </c>
      <c r="W18" s="52">
        <f t="shared" ref="W18:W25" si="1">+D$11+D$12*V18+D$13*V18^2</f>
        <v>-1.5255718964413321E-2</v>
      </c>
    </row>
    <row r="19" spans="1:23" ht="12.95" customHeight="1" thickBot="1" x14ac:dyDescent="0.25">
      <c r="A19" s="54" t="s">
        <v>701</v>
      </c>
      <c r="C19" s="64">
        <f>+D15</f>
        <v>60146.53244893306</v>
      </c>
      <c r="D19" s="65">
        <f>+D16</f>
        <v>1.8445914684099194</v>
      </c>
      <c r="E19" s="13" t="s">
        <v>142</v>
      </c>
      <c r="F19" s="66">
        <f ca="1">+$C$15+$C$16*F18-15018.5-$C$5/24</f>
        <v>45304.621737109977</v>
      </c>
      <c r="V19" s="52">
        <v>11000</v>
      </c>
      <c r="W19" s="52">
        <f t="shared" si="1"/>
        <v>-2.1137360941707508E-2</v>
      </c>
    </row>
    <row r="20" spans="1:23" ht="12.95" customHeight="1" thickBot="1" x14ac:dyDescent="0.25">
      <c r="A20" s="60" t="s">
        <v>12</v>
      </c>
      <c r="B20" s="60" t="s">
        <v>13</v>
      </c>
      <c r="C20" s="98" t="s">
        <v>14</v>
      </c>
      <c r="D20" s="97" t="s">
        <v>19</v>
      </c>
      <c r="E20" s="60" t="s">
        <v>15</v>
      </c>
      <c r="F20" s="60" t="s">
        <v>16</v>
      </c>
      <c r="G20" s="60" t="s">
        <v>17</v>
      </c>
      <c r="H20" s="4" t="s">
        <v>60</v>
      </c>
      <c r="I20" s="4" t="s">
        <v>145</v>
      </c>
      <c r="J20" s="4" t="s">
        <v>160</v>
      </c>
      <c r="K20" s="4" t="s">
        <v>158</v>
      </c>
      <c r="L20" s="4" t="s">
        <v>696</v>
      </c>
      <c r="M20" s="4" t="s">
        <v>697</v>
      </c>
      <c r="N20" s="4" t="s">
        <v>698</v>
      </c>
      <c r="O20" s="4" t="s">
        <v>29</v>
      </c>
      <c r="P20" s="31" t="s">
        <v>28</v>
      </c>
      <c r="Q20" s="60" t="s">
        <v>21</v>
      </c>
      <c r="R20" s="4" t="s">
        <v>702</v>
      </c>
      <c r="S20" s="4" t="s">
        <v>703</v>
      </c>
      <c r="T20" s="4" t="s">
        <v>704</v>
      </c>
      <c r="U20" s="32" t="s">
        <v>705</v>
      </c>
      <c r="V20" s="52">
        <v>12000</v>
      </c>
      <c r="W20" s="52">
        <f t="shared" si="1"/>
        <v>-2.7863918143091145E-2</v>
      </c>
    </row>
    <row r="21" spans="1:23" ht="12.95" customHeight="1" x14ac:dyDescent="0.2">
      <c r="A21" s="59" t="s">
        <v>171</v>
      </c>
      <c r="B21" s="67" t="s">
        <v>132</v>
      </c>
      <c r="C21" s="68">
        <v>18973.189999999999</v>
      </c>
      <c r="D21" s="68" t="s">
        <v>145</v>
      </c>
      <c r="E21" s="52">
        <f t="shared" ref="E21:E84" si="2">+(C21-C$7)/C$8</f>
        <v>-5134.0190816126842</v>
      </c>
      <c r="F21" s="52">
        <f t="shared" ref="F21:F84" si="3">ROUND(2*E21,0)/2</f>
        <v>-5134</v>
      </c>
      <c r="G21" s="52">
        <f t="shared" ref="G21:G84" si="4">+C21-(C$7+F21*C$8)</f>
        <v>-3.5198000001400942E-2</v>
      </c>
      <c r="I21" s="52">
        <f t="shared" ref="I21:I49" si="5">G21</f>
        <v>-3.5198000001400942E-2</v>
      </c>
      <c r="P21" s="69">
        <f t="shared" ref="P21:P84" si="6">+D$11+D$12*F21+D$13*F21^2</f>
        <v>-2.9395250740094737E-2</v>
      </c>
      <c r="Q21" s="70">
        <f t="shared" ref="Q21:Q84" si="7">+C21-15018.5</f>
        <v>3954.6899999999987</v>
      </c>
      <c r="R21" s="52">
        <f t="shared" ref="R21:R84" si="8">+(P21-G21)^2</f>
        <v>3.367189898958971E-5</v>
      </c>
      <c r="S21" s="53">
        <f t="shared" ref="S21:S49" si="9">S$16</f>
        <v>0.1</v>
      </c>
      <c r="T21" s="52">
        <f t="shared" ref="T21:T84" si="10">+S21*R21</f>
        <v>3.367189898958971E-6</v>
      </c>
      <c r="U21" s="33"/>
      <c r="V21" s="52">
        <v>13000</v>
      </c>
      <c r="W21" s="52">
        <f t="shared" si="1"/>
        <v>-3.5435390568564248E-2</v>
      </c>
    </row>
    <row r="22" spans="1:23" ht="12.95" customHeight="1" x14ac:dyDescent="0.2">
      <c r="A22" s="59" t="s">
        <v>177</v>
      </c>
      <c r="B22" s="67" t="s">
        <v>132</v>
      </c>
      <c r="C22" s="68">
        <v>27362.49</v>
      </c>
      <c r="D22" s="68" t="s">
        <v>145</v>
      </c>
      <c r="E22" s="52">
        <f t="shared" si="2"/>
        <v>-585.99438469958022</v>
      </c>
      <c r="F22" s="52">
        <f t="shared" si="3"/>
        <v>-586</v>
      </c>
      <c r="G22" s="52">
        <f t="shared" si="4"/>
        <v>1.0357999999541789E-2</v>
      </c>
      <c r="I22" s="52">
        <f t="shared" si="5"/>
        <v>1.0357999999541789E-2</v>
      </c>
      <c r="P22" s="69">
        <f t="shared" si="6"/>
        <v>-4.8068279456659219E-3</v>
      </c>
      <c r="Q22" s="70">
        <f t="shared" si="7"/>
        <v>12343.990000000002</v>
      </c>
      <c r="R22" s="52">
        <f t="shared" si="8"/>
        <v>2.2997200660775273E-4</v>
      </c>
      <c r="S22" s="53">
        <f t="shared" si="9"/>
        <v>0.1</v>
      </c>
      <c r="T22" s="52">
        <f t="shared" si="10"/>
        <v>2.2997200660775275E-5</v>
      </c>
      <c r="V22" s="52">
        <v>14000</v>
      </c>
      <c r="W22" s="52">
        <f t="shared" si="1"/>
        <v>-4.3851778218126823E-2</v>
      </c>
    </row>
    <row r="23" spans="1:23" ht="12.95" customHeight="1" x14ac:dyDescent="0.2">
      <c r="A23" s="59" t="s">
        <v>177</v>
      </c>
      <c r="B23" s="67" t="s">
        <v>132</v>
      </c>
      <c r="C23" s="68">
        <v>27373.543000000001</v>
      </c>
      <c r="D23" s="68" t="s">
        <v>145</v>
      </c>
      <c r="E23" s="52">
        <f t="shared" si="2"/>
        <v>-580.00230944002578</v>
      </c>
      <c r="F23" s="52">
        <f t="shared" si="3"/>
        <v>-580</v>
      </c>
      <c r="G23" s="52">
        <f t="shared" si="4"/>
        <v>-4.2599999978847336E-3</v>
      </c>
      <c r="I23" s="52">
        <f t="shared" si="5"/>
        <v>-4.2599999978847336E-3</v>
      </c>
      <c r="P23" s="69">
        <f t="shared" si="6"/>
        <v>-4.7859326249581856E-3</v>
      </c>
      <c r="Q23" s="70">
        <f t="shared" si="7"/>
        <v>12355.043000000001</v>
      </c>
      <c r="R23" s="52">
        <f t="shared" si="8"/>
        <v>2.7660512822038272E-7</v>
      </c>
      <c r="S23" s="53">
        <f t="shared" si="9"/>
        <v>0.1</v>
      </c>
      <c r="T23" s="52">
        <f t="shared" si="10"/>
        <v>2.7660512822038274E-8</v>
      </c>
      <c r="V23" s="52">
        <v>15000</v>
      </c>
      <c r="W23" s="52">
        <f t="shared" si="1"/>
        <v>-5.3113081091778862E-2</v>
      </c>
    </row>
    <row r="24" spans="1:23" ht="12.95" customHeight="1" x14ac:dyDescent="0.2">
      <c r="A24" s="59" t="s">
        <v>171</v>
      </c>
      <c r="B24" s="67" t="s">
        <v>132</v>
      </c>
      <c r="C24" s="68">
        <v>27373.544999999998</v>
      </c>
      <c r="D24" s="68" t="s">
        <v>145</v>
      </c>
      <c r="E24" s="52">
        <f t="shared" si="2"/>
        <v>-580.00122519588388</v>
      </c>
      <c r="F24" s="52">
        <f t="shared" si="3"/>
        <v>-580</v>
      </c>
      <c r="G24" s="52">
        <f t="shared" si="4"/>
        <v>-2.2600000011152588E-3</v>
      </c>
      <c r="I24" s="52">
        <f t="shared" si="5"/>
        <v>-2.2600000011152588E-3</v>
      </c>
      <c r="P24" s="69">
        <f t="shared" si="6"/>
        <v>-4.7859326249581856E-3</v>
      </c>
      <c r="Q24" s="70">
        <f t="shared" si="7"/>
        <v>12355.044999999998</v>
      </c>
      <c r="R24" s="52">
        <f t="shared" si="8"/>
        <v>6.3803356201940126E-6</v>
      </c>
      <c r="S24" s="53">
        <f t="shared" si="9"/>
        <v>0.1</v>
      </c>
      <c r="T24" s="52">
        <f t="shared" si="10"/>
        <v>6.3803356201940135E-7</v>
      </c>
      <c r="V24" s="52">
        <v>16000</v>
      </c>
      <c r="W24" s="52">
        <f t="shared" si="1"/>
        <v>-6.3219299189520378E-2</v>
      </c>
    </row>
    <row r="25" spans="1:23" ht="12.95" customHeight="1" x14ac:dyDescent="0.2">
      <c r="A25" s="59" t="s">
        <v>177</v>
      </c>
      <c r="B25" s="67" t="s">
        <v>132</v>
      </c>
      <c r="C25" s="68">
        <v>27397.514999999999</v>
      </c>
      <c r="D25" s="68" t="s">
        <v>145</v>
      </c>
      <c r="E25" s="52">
        <f t="shared" si="2"/>
        <v>-567.00655913494768</v>
      </c>
      <c r="F25" s="52">
        <f t="shared" si="3"/>
        <v>-567</v>
      </c>
      <c r="G25" s="52">
        <f t="shared" si="4"/>
        <v>-1.2099000003217952E-2</v>
      </c>
      <c r="I25" s="52">
        <f t="shared" si="5"/>
        <v>-1.2099000003217952E-2</v>
      </c>
      <c r="P25" s="69">
        <f t="shared" si="6"/>
        <v>-4.7407637771215991E-3</v>
      </c>
      <c r="Q25" s="70">
        <f t="shared" si="7"/>
        <v>12379.014999999999</v>
      </c>
      <c r="R25" s="52">
        <f t="shared" si="8"/>
        <v>5.4143640359036704E-5</v>
      </c>
      <c r="S25" s="53">
        <f t="shared" si="9"/>
        <v>0.1</v>
      </c>
      <c r="T25" s="52">
        <f t="shared" si="10"/>
        <v>5.4143640359036709E-6</v>
      </c>
      <c r="V25" s="52">
        <v>17000</v>
      </c>
      <c r="W25" s="52">
        <f t="shared" si="1"/>
        <v>-7.4170432511351331E-2</v>
      </c>
    </row>
    <row r="26" spans="1:23" ht="12.95" customHeight="1" x14ac:dyDescent="0.2">
      <c r="A26" s="59" t="s">
        <v>177</v>
      </c>
      <c r="B26" s="67" t="s">
        <v>132</v>
      </c>
      <c r="C26" s="68">
        <v>27705.589</v>
      </c>
      <c r="D26" s="68" t="s">
        <v>145</v>
      </c>
      <c r="E26" s="52">
        <f t="shared" si="2"/>
        <v>-399.99284398865302</v>
      </c>
      <c r="F26" s="52">
        <f t="shared" si="3"/>
        <v>-400</v>
      </c>
      <c r="G26" s="52">
        <f t="shared" si="4"/>
        <v>1.3199999997596024E-2</v>
      </c>
      <c r="I26" s="52">
        <f t="shared" si="5"/>
        <v>1.3199999997596024E-2</v>
      </c>
      <c r="P26" s="69">
        <f t="shared" si="6"/>
        <v>-4.1732168845773588E-3</v>
      </c>
      <c r="Q26" s="70">
        <f t="shared" si="7"/>
        <v>12687.089</v>
      </c>
      <c r="R26" s="52">
        <f t="shared" si="8"/>
        <v>3.0182866483503427E-4</v>
      </c>
      <c r="S26" s="53">
        <f t="shared" si="9"/>
        <v>0.1</v>
      </c>
      <c r="T26" s="52">
        <f t="shared" si="10"/>
        <v>3.0182866483503427E-5</v>
      </c>
    </row>
    <row r="27" spans="1:23" ht="12.95" customHeight="1" x14ac:dyDescent="0.2">
      <c r="A27" s="59" t="s">
        <v>177</v>
      </c>
      <c r="B27" s="67" t="s">
        <v>132</v>
      </c>
      <c r="C27" s="68">
        <v>27777.52</v>
      </c>
      <c r="D27" s="68" t="s">
        <v>145</v>
      </c>
      <c r="E27" s="52">
        <f t="shared" si="2"/>
        <v>-360.99746124233826</v>
      </c>
      <c r="F27" s="52">
        <f t="shared" si="3"/>
        <v>-361</v>
      </c>
      <c r="G27" s="52">
        <f t="shared" si="4"/>
        <v>4.6829999992041849E-3</v>
      </c>
      <c r="I27" s="52">
        <f t="shared" si="5"/>
        <v>4.6829999992041849E-3</v>
      </c>
      <c r="P27" s="69">
        <f t="shared" si="6"/>
        <v>-4.0440700179593192E-3</v>
      </c>
      <c r="Q27" s="70">
        <f t="shared" si="7"/>
        <v>12759.02</v>
      </c>
      <c r="R27" s="52">
        <f t="shared" si="8"/>
        <v>7.6161751084474188E-5</v>
      </c>
      <c r="S27" s="53">
        <f t="shared" si="9"/>
        <v>0.1</v>
      </c>
      <c r="T27" s="52">
        <f t="shared" si="10"/>
        <v>7.6161751084474188E-6</v>
      </c>
    </row>
    <row r="28" spans="1:23" ht="12.95" customHeight="1" x14ac:dyDescent="0.2">
      <c r="A28" s="59" t="s">
        <v>171</v>
      </c>
      <c r="B28" s="67" t="s">
        <v>132</v>
      </c>
      <c r="C28" s="68">
        <v>27777.524000000001</v>
      </c>
      <c r="D28" s="68" t="s">
        <v>145</v>
      </c>
      <c r="E28" s="52">
        <f t="shared" si="2"/>
        <v>-360.99529275405064</v>
      </c>
      <c r="F28" s="52">
        <f t="shared" si="3"/>
        <v>-361</v>
      </c>
      <c r="G28" s="52">
        <f t="shared" si="4"/>
        <v>8.6830000000190921E-3</v>
      </c>
      <c r="I28" s="52">
        <f t="shared" si="5"/>
        <v>8.6830000000190921E-3</v>
      </c>
      <c r="P28" s="69">
        <f t="shared" si="6"/>
        <v>-4.0440700179593192E-3</v>
      </c>
      <c r="Q28" s="70">
        <f t="shared" si="7"/>
        <v>12759.024000000001</v>
      </c>
      <c r="R28" s="52">
        <f t="shared" si="8"/>
        <v>1.6197831124252498E-4</v>
      </c>
      <c r="S28" s="53">
        <f t="shared" si="9"/>
        <v>0.1</v>
      </c>
      <c r="T28" s="52">
        <f t="shared" si="10"/>
        <v>1.6197831124252501E-5</v>
      </c>
    </row>
    <row r="29" spans="1:23" ht="12.95" customHeight="1" x14ac:dyDescent="0.2">
      <c r="A29" s="59" t="s">
        <v>177</v>
      </c>
      <c r="B29" s="67" t="s">
        <v>132</v>
      </c>
      <c r="C29" s="68">
        <v>28085.584999999999</v>
      </c>
      <c r="D29" s="68" t="s">
        <v>145</v>
      </c>
      <c r="E29" s="52">
        <f t="shared" si="2"/>
        <v>-193.98862519469077</v>
      </c>
      <c r="F29" s="52">
        <f t="shared" si="3"/>
        <v>-194</v>
      </c>
      <c r="G29" s="52">
        <f t="shared" si="4"/>
        <v>2.0981999998184619E-2</v>
      </c>
      <c r="I29" s="52">
        <f t="shared" si="5"/>
        <v>2.0981999998184619E-2</v>
      </c>
      <c r="P29" s="69">
        <f t="shared" si="6"/>
        <v>-3.5055898989542044E-3</v>
      </c>
      <c r="Q29" s="70">
        <f t="shared" si="7"/>
        <v>13067.084999999999</v>
      </c>
      <c r="R29" s="52">
        <f t="shared" si="8"/>
        <v>5.9964205897045553E-4</v>
      </c>
      <c r="S29" s="53">
        <f t="shared" si="9"/>
        <v>0.1</v>
      </c>
      <c r="T29" s="52">
        <f t="shared" si="10"/>
        <v>5.9964205897045558E-5</v>
      </c>
    </row>
    <row r="30" spans="1:23" ht="12.95" customHeight="1" x14ac:dyDescent="0.2">
      <c r="A30" s="59" t="s">
        <v>177</v>
      </c>
      <c r="B30" s="67" t="s">
        <v>132</v>
      </c>
      <c r="C30" s="68">
        <v>28098.48</v>
      </c>
      <c r="D30" s="68" t="s">
        <v>145</v>
      </c>
      <c r="E30" s="52">
        <f t="shared" si="2"/>
        <v>-186.99796107888892</v>
      </c>
      <c r="F30" s="52">
        <f t="shared" si="3"/>
        <v>-187</v>
      </c>
      <c r="G30" s="52">
        <f t="shared" si="4"/>
        <v>3.7609999999403954E-3</v>
      </c>
      <c r="I30" s="52">
        <f t="shared" si="5"/>
        <v>3.7609999999403954E-3</v>
      </c>
      <c r="P30" s="69">
        <f t="shared" si="6"/>
        <v>-3.4835334293733646E-3</v>
      </c>
      <c r="Q30" s="70">
        <f t="shared" si="7"/>
        <v>13079.98</v>
      </c>
      <c r="R30" s="52">
        <f t="shared" si="8"/>
        <v>5.2483264608444584E-5</v>
      </c>
      <c r="S30" s="53">
        <f t="shared" si="9"/>
        <v>0.1</v>
      </c>
      <c r="T30" s="52">
        <f t="shared" si="10"/>
        <v>5.2483264608444589E-6</v>
      </c>
    </row>
    <row r="31" spans="1:23" ht="12.95" customHeight="1" x14ac:dyDescent="0.2">
      <c r="A31" s="59" t="s">
        <v>177</v>
      </c>
      <c r="B31" s="67" t="s">
        <v>132</v>
      </c>
      <c r="C31" s="68">
        <v>28109.535</v>
      </c>
      <c r="D31" s="68" t="s">
        <v>145</v>
      </c>
      <c r="E31" s="52">
        <f t="shared" si="2"/>
        <v>-181.00480157519067</v>
      </c>
      <c r="F31" s="52">
        <f t="shared" si="3"/>
        <v>-181</v>
      </c>
      <c r="G31" s="52">
        <f t="shared" si="4"/>
        <v>-8.8570000007166527E-3</v>
      </c>
      <c r="I31" s="52">
        <f t="shared" si="5"/>
        <v>-8.8570000007166527E-3</v>
      </c>
      <c r="P31" s="69">
        <f t="shared" si="6"/>
        <v>-3.4646608357120985E-3</v>
      </c>
      <c r="Q31" s="70">
        <f t="shared" si="7"/>
        <v>13091.035</v>
      </c>
      <c r="R31" s="52">
        <f t="shared" si="8"/>
        <v>2.9077321670442019E-5</v>
      </c>
      <c r="S31" s="53">
        <f t="shared" si="9"/>
        <v>0.1</v>
      </c>
      <c r="T31" s="52">
        <f t="shared" si="10"/>
        <v>2.907732167044202E-6</v>
      </c>
    </row>
    <row r="32" spans="1:23" ht="12.95" customHeight="1" x14ac:dyDescent="0.2">
      <c r="A32" s="59" t="s">
        <v>171</v>
      </c>
      <c r="B32" s="67" t="s">
        <v>132</v>
      </c>
      <c r="C32" s="68">
        <v>28109.544000000002</v>
      </c>
      <c r="D32" s="68" t="s">
        <v>145</v>
      </c>
      <c r="E32" s="52">
        <f t="shared" si="2"/>
        <v>-180.9999224765435</v>
      </c>
      <c r="F32" s="52">
        <f t="shared" si="3"/>
        <v>-181</v>
      </c>
      <c r="G32" s="52">
        <f t="shared" si="4"/>
        <v>1.430000011168886E-4</v>
      </c>
      <c r="I32" s="52">
        <f t="shared" si="5"/>
        <v>1.430000011168886E-4</v>
      </c>
      <c r="P32" s="69">
        <f t="shared" si="6"/>
        <v>-3.4646608357120985E-3</v>
      </c>
      <c r="Q32" s="70">
        <f t="shared" si="7"/>
        <v>13091.044000000002</v>
      </c>
      <c r="R32" s="52">
        <f t="shared" si="8"/>
        <v>1.3015216713589628E-5</v>
      </c>
      <c r="S32" s="53">
        <f t="shared" si="9"/>
        <v>0.1</v>
      </c>
      <c r="T32" s="52">
        <f t="shared" si="10"/>
        <v>1.3015216713589629E-6</v>
      </c>
    </row>
    <row r="33" spans="1:20" ht="12.95" customHeight="1" x14ac:dyDescent="0.2">
      <c r="A33" s="59" t="s">
        <v>212</v>
      </c>
      <c r="B33" s="67" t="s">
        <v>132</v>
      </c>
      <c r="C33" s="68">
        <v>28146.428</v>
      </c>
      <c r="D33" s="68" t="s">
        <v>145</v>
      </c>
      <c r="E33" s="52">
        <f t="shared" si="2"/>
        <v>-161.00429198044316</v>
      </c>
      <c r="F33" s="52">
        <f t="shared" si="3"/>
        <v>-161</v>
      </c>
      <c r="G33" s="52">
        <f t="shared" si="4"/>
        <v>-7.9170000026351772E-3</v>
      </c>
      <c r="I33" s="52">
        <f t="shared" si="5"/>
        <v>-7.9170000026351772E-3</v>
      </c>
      <c r="P33" s="69">
        <f t="shared" si="6"/>
        <v>-3.4019718681328089E-3</v>
      </c>
      <c r="Q33" s="70">
        <f t="shared" si="7"/>
        <v>13127.928</v>
      </c>
      <c r="R33" s="52">
        <f t="shared" si="8"/>
        <v>2.0385479055347937E-5</v>
      </c>
      <c r="S33" s="53">
        <f t="shared" si="9"/>
        <v>0.1</v>
      </c>
      <c r="T33" s="52">
        <f t="shared" si="10"/>
        <v>2.0385479055347938E-6</v>
      </c>
    </row>
    <row r="34" spans="1:20" ht="12.95" customHeight="1" x14ac:dyDescent="0.2">
      <c r="A34" s="59" t="s">
        <v>212</v>
      </c>
      <c r="B34" s="67" t="s">
        <v>132</v>
      </c>
      <c r="C34" s="68">
        <v>28258.946</v>
      </c>
      <c r="D34" s="68" t="s">
        <v>145</v>
      </c>
      <c r="E34" s="52">
        <f t="shared" si="2"/>
        <v>-100.00580070616896</v>
      </c>
      <c r="F34" s="52">
        <f t="shared" si="3"/>
        <v>-100</v>
      </c>
      <c r="G34" s="52">
        <f t="shared" si="4"/>
        <v>-1.0700000002543675E-2</v>
      </c>
      <c r="I34" s="52">
        <f t="shared" si="5"/>
        <v>-1.0700000002543675E-2</v>
      </c>
      <c r="P34" s="69">
        <f t="shared" si="6"/>
        <v>-3.2128578800770871E-3</v>
      </c>
      <c r="Q34" s="70">
        <f t="shared" si="7"/>
        <v>13240.446</v>
      </c>
      <c r="R34" s="52">
        <f t="shared" si="8"/>
        <v>5.6057297162013477E-5</v>
      </c>
      <c r="S34" s="53">
        <f t="shared" si="9"/>
        <v>0.1</v>
      </c>
      <c r="T34" s="52">
        <f t="shared" si="10"/>
        <v>5.6057297162013484E-6</v>
      </c>
    </row>
    <row r="35" spans="1:20" ht="12.95" customHeight="1" x14ac:dyDescent="0.2">
      <c r="A35" s="59" t="s">
        <v>212</v>
      </c>
      <c r="B35" s="67" t="s">
        <v>132</v>
      </c>
      <c r="C35" s="68">
        <v>28282.94</v>
      </c>
      <c r="D35" s="68" t="s">
        <v>145</v>
      </c>
      <c r="E35" s="52">
        <f t="shared" si="2"/>
        <v>-86.998123715510914</v>
      </c>
      <c r="F35" s="52">
        <f t="shared" si="3"/>
        <v>-87</v>
      </c>
      <c r="G35" s="52">
        <f t="shared" si="4"/>
        <v>3.4609999966050964E-3</v>
      </c>
      <c r="I35" s="52">
        <f t="shared" si="5"/>
        <v>3.4609999966050964E-3</v>
      </c>
      <c r="P35" s="69">
        <f t="shared" si="6"/>
        <v>-3.1729613032388184E-3</v>
      </c>
      <c r="Q35" s="70">
        <f t="shared" si="7"/>
        <v>13264.439999999999</v>
      </c>
      <c r="R35" s="52">
        <f t="shared" si="8"/>
        <v>4.4009442527826759E-5</v>
      </c>
      <c r="S35" s="53">
        <f t="shared" si="9"/>
        <v>0.1</v>
      </c>
      <c r="T35" s="52">
        <f t="shared" si="10"/>
        <v>4.4009442527826759E-6</v>
      </c>
    </row>
    <row r="36" spans="1:20" ht="12.95" customHeight="1" x14ac:dyDescent="0.2">
      <c r="A36" s="59" t="s">
        <v>212</v>
      </c>
      <c r="B36" s="67" t="s">
        <v>132</v>
      </c>
      <c r="C36" s="68">
        <v>28297.714</v>
      </c>
      <c r="D36" s="68" t="s">
        <v>145</v>
      </c>
      <c r="E36" s="52">
        <f t="shared" si="2"/>
        <v>-78.988812226805081</v>
      </c>
      <c r="F36" s="52">
        <f t="shared" si="3"/>
        <v>-79</v>
      </c>
      <c r="G36" s="52">
        <f t="shared" si="4"/>
        <v>2.0636999997805106E-2</v>
      </c>
      <c r="I36" s="52">
        <f t="shared" si="5"/>
        <v>2.0636999997805106E-2</v>
      </c>
      <c r="P36" s="69">
        <f t="shared" si="6"/>
        <v>-3.1484805365248614E-3</v>
      </c>
      <c r="Q36" s="70">
        <f t="shared" si="7"/>
        <v>13279.214</v>
      </c>
      <c r="R36" s="52">
        <f t="shared" si="8"/>
        <v>5.6574908424898978E-4</v>
      </c>
      <c r="S36" s="53">
        <f t="shared" si="9"/>
        <v>0.1</v>
      </c>
      <c r="T36" s="52">
        <f t="shared" si="10"/>
        <v>5.6574908424898982E-5</v>
      </c>
    </row>
    <row r="37" spans="1:20" ht="12.95" customHeight="1" x14ac:dyDescent="0.2">
      <c r="A37" s="59" t="s">
        <v>177</v>
      </c>
      <c r="B37" s="67" t="s">
        <v>132</v>
      </c>
      <c r="C37" s="68">
        <v>28308.763999999999</v>
      </c>
      <c r="D37" s="68" t="s">
        <v>145</v>
      </c>
      <c r="E37" s="52">
        <f t="shared" si="2"/>
        <v>-72.998363333466372</v>
      </c>
      <c r="F37" s="52">
        <f t="shared" si="3"/>
        <v>-73</v>
      </c>
      <c r="G37" s="52">
        <f t="shared" si="4"/>
        <v>3.0189999961294234E-3</v>
      </c>
      <c r="I37" s="52">
        <f t="shared" si="5"/>
        <v>3.0189999961294234E-3</v>
      </c>
      <c r="P37" s="69">
        <f t="shared" si="6"/>
        <v>-3.1301554479288051E-3</v>
      </c>
      <c r="Q37" s="70">
        <f t="shared" si="7"/>
        <v>13290.263999999999</v>
      </c>
      <c r="R37" s="52">
        <f t="shared" si="8"/>
        <v>3.7812112675190951E-5</v>
      </c>
      <c r="S37" s="53">
        <f t="shared" si="9"/>
        <v>0.1</v>
      </c>
      <c r="T37" s="52">
        <f t="shared" si="10"/>
        <v>3.7812112675190955E-6</v>
      </c>
    </row>
    <row r="38" spans="1:20" ht="12.95" customHeight="1" x14ac:dyDescent="0.2">
      <c r="A38" s="59" t="s">
        <v>212</v>
      </c>
      <c r="B38" s="67" t="s">
        <v>132</v>
      </c>
      <c r="C38" s="68">
        <v>28321.681</v>
      </c>
      <c r="D38" s="68" t="s">
        <v>145</v>
      </c>
      <c r="E38" s="52">
        <f t="shared" si="2"/>
        <v>-65.995772532084573</v>
      </c>
      <c r="F38" s="52">
        <f t="shared" si="3"/>
        <v>-66</v>
      </c>
      <c r="G38" s="52">
        <f t="shared" si="4"/>
        <v>7.7979999987292103E-3</v>
      </c>
      <c r="I38" s="52">
        <f t="shared" si="5"/>
        <v>7.7979999987292103E-3</v>
      </c>
      <c r="P38" s="69">
        <f t="shared" si="6"/>
        <v>-3.1088146215427692E-3</v>
      </c>
      <c r="Q38" s="70">
        <f t="shared" si="7"/>
        <v>13303.181</v>
      </c>
      <c r="R38" s="52">
        <f t="shared" si="8"/>
        <v>1.1895860516097863E-4</v>
      </c>
      <c r="S38" s="53">
        <f t="shared" si="9"/>
        <v>0.1</v>
      </c>
      <c r="T38" s="52">
        <f t="shared" si="10"/>
        <v>1.1895860516097864E-5</v>
      </c>
    </row>
    <row r="39" spans="1:20" ht="12.95" customHeight="1" x14ac:dyDescent="0.2">
      <c r="A39" s="59" t="s">
        <v>212</v>
      </c>
      <c r="B39" s="67" t="s">
        <v>132</v>
      </c>
      <c r="C39" s="68">
        <v>28345.654999999999</v>
      </c>
      <c r="D39" s="68" t="s">
        <v>145</v>
      </c>
      <c r="E39" s="52">
        <f t="shared" si="2"/>
        <v>-52.998937982862678</v>
      </c>
      <c r="F39" s="52">
        <f t="shared" si="3"/>
        <v>-53</v>
      </c>
      <c r="G39" s="52">
        <f t="shared" si="4"/>
        <v>1.9589999974414241E-3</v>
      </c>
      <c r="I39" s="52">
        <f t="shared" si="5"/>
        <v>1.9589999974414241E-3</v>
      </c>
      <c r="P39" s="69">
        <f t="shared" si="6"/>
        <v>-3.0692914972335486E-3</v>
      </c>
      <c r="Q39" s="70">
        <f t="shared" si="7"/>
        <v>13327.154999999999</v>
      </c>
      <c r="R39" s="52">
        <f t="shared" si="8"/>
        <v>2.528371535542067E-5</v>
      </c>
      <c r="S39" s="53">
        <f t="shared" si="9"/>
        <v>0.1</v>
      </c>
      <c r="T39" s="52">
        <f t="shared" si="10"/>
        <v>2.5283715355420672E-6</v>
      </c>
    </row>
    <row r="40" spans="1:20" ht="12.95" customHeight="1" x14ac:dyDescent="0.2">
      <c r="A40" s="59" t="s">
        <v>212</v>
      </c>
      <c r="B40" s="67" t="s">
        <v>132</v>
      </c>
      <c r="C40" s="68">
        <v>28356.725999999999</v>
      </c>
      <c r="D40" s="68" t="s">
        <v>145</v>
      </c>
      <c r="E40" s="52">
        <f t="shared" si="2"/>
        <v>-46.99710452601591</v>
      </c>
      <c r="F40" s="52">
        <f t="shared" si="3"/>
        <v>-47</v>
      </c>
      <c r="G40" s="52">
        <f t="shared" si="4"/>
        <v>5.3409999964060262E-3</v>
      </c>
      <c r="I40" s="52">
        <f t="shared" si="5"/>
        <v>5.3409999964060262E-3</v>
      </c>
      <c r="P40" s="69">
        <f t="shared" si="6"/>
        <v>-3.0510982154124504E-3</v>
      </c>
      <c r="Q40" s="70">
        <f t="shared" si="7"/>
        <v>13338.225999999999</v>
      </c>
      <c r="R40" s="52">
        <f t="shared" si="8"/>
        <v>7.0427312396806877E-5</v>
      </c>
      <c r="S40" s="53">
        <f t="shared" si="9"/>
        <v>0.1</v>
      </c>
      <c r="T40" s="52">
        <f t="shared" si="10"/>
        <v>7.0427312396806882E-6</v>
      </c>
    </row>
    <row r="41" spans="1:20" ht="12.95" customHeight="1" x14ac:dyDescent="0.2">
      <c r="A41" s="59" t="s">
        <v>212</v>
      </c>
      <c r="B41" s="67" t="s">
        <v>132</v>
      </c>
      <c r="C41" s="68">
        <v>28358.560000000001</v>
      </c>
      <c r="D41" s="68" t="s">
        <v>145</v>
      </c>
      <c r="E41" s="52">
        <f t="shared" si="2"/>
        <v>-46.002852646341772</v>
      </c>
      <c r="F41" s="52">
        <f t="shared" si="3"/>
        <v>-46</v>
      </c>
      <c r="G41" s="52">
        <f t="shared" si="4"/>
        <v>-5.2619999987655319E-3</v>
      </c>
      <c r="I41" s="52">
        <f t="shared" si="5"/>
        <v>-5.2619999987655319E-3</v>
      </c>
      <c r="P41" s="69">
        <f t="shared" si="6"/>
        <v>-3.0480689589788851E-3</v>
      </c>
      <c r="Q41" s="70">
        <f t="shared" si="7"/>
        <v>13340.060000000001</v>
      </c>
      <c r="R41" s="52">
        <f t="shared" si="8"/>
        <v>4.9014906489307829E-6</v>
      </c>
      <c r="S41" s="53">
        <f t="shared" si="9"/>
        <v>0.1</v>
      </c>
      <c r="T41" s="52">
        <f t="shared" si="10"/>
        <v>4.9014906489307826E-7</v>
      </c>
    </row>
    <row r="42" spans="1:20" ht="12.95" customHeight="1" x14ac:dyDescent="0.2">
      <c r="A42" s="59" t="s">
        <v>177</v>
      </c>
      <c r="B42" s="67" t="s">
        <v>132</v>
      </c>
      <c r="C42" s="68">
        <v>28417.588</v>
      </c>
      <c r="D42" s="68" t="s">
        <v>145</v>
      </c>
      <c r="E42" s="52">
        <f t="shared" si="2"/>
        <v>-14.00247099240408</v>
      </c>
      <c r="F42" s="52">
        <f t="shared" si="3"/>
        <v>-14</v>
      </c>
      <c r="G42" s="52">
        <f t="shared" si="4"/>
        <v>-4.5580000005429611E-3</v>
      </c>
      <c r="I42" s="52">
        <f t="shared" si="5"/>
        <v>-4.5580000005429611E-3</v>
      </c>
      <c r="P42" s="69">
        <f t="shared" si="6"/>
        <v>-2.9515788683431125E-3</v>
      </c>
      <c r="Q42" s="70">
        <f t="shared" si="7"/>
        <v>13399.088</v>
      </c>
      <c r="R42" s="52">
        <f t="shared" si="8"/>
        <v>2.580588853978243E-6</v>
      </c>
      <c r="S42" s="53">
        <f t="shared" si="9"/>
        <v>0.1</v>
      </c>
      <c r="T42" s="52">
        <f t="shared" si="10"/>
        <v>2.5805888539782432E-7</v>
      </c>
    </row>
    <row r="43" spans="1:20" ht="12.95" customHeight="1" x14ac:dyDescent="0.2">
      <c r="A43" s="59" t="s">
        <v>241</v>
      </c>
      <c r="B43" s="67" t="s">
        <v>132</v>
      </c>
      <c r="C43" s="68">
        <v>28419.436000000002</v>
      </c>
      <c r="D43" s="68" t="s">
        <v>145</v>
      </c>
      <c r="E43" s="52">
        <f t="shared" si="2"/>
        <v>-13.000629403725227</v>
      </c>
      <c r="F43" s="52">
        <f t="shared" si="3"/>
        <v>-13</v>
      </c>
      <c r="G43" s="52">
        <f t="shared" si="4"/>
        <v>-1.1610000001383014E-3</v>
      </c>
      <c r="I43" s="52">
        <f t="shared" si="5"/>
        <v>-1.1610000001383014E-3</v>
      </c>
      <c r="P43" s="69">
        <f t="shared" si="6"/>
        <v>-2.9485774941119419E-3</v>
      </c>
      <c r="Q43" s="70">
        <f t="shared" si="7"/>
        <v>13400.936000000002</v>
      </c>
      <c r="R43" s="52">
        <f t="shared" si="8"/>
        <v>3.1954332969610804E-6</v>
      </c>
      <c r="S43" s="53">
        <f t="shared" si="9"/>
        <v>0.1</v>
      </c>
      <c r="T43" s="52">
        <f t="shared" si="10"/>
        <v>3.1954332969610805E-7</v>
      </c>
    </row>
    <row r="44" spans="1:20" ht="12.95" customHeight="1" x14ac:dyDescent="0.2">
      <c r="A44" s="59" t="s">
        <v>171</v>
      </c>
      <c r="B44" s="67" t="s">
        <v>132</v>
      </c>
      <c r="C44" s="68">
        <v>28419.437999999998</v>
      </c>
      <c r="D44" s="68" t="s">
        <v>145</v>
      </c>
      <c r="E44" s="52">
        <f t="shared" si="2"/>
        <v>-12.99954515958339</v>
      </c>
      <c r="F44" s="52">
        <f t="shared" si="3"/>
        <v>-13</v>
      </c>
      <c r="G44" s="52">
        <f t="shared" si="4"/>
        <v>8.3899999663117342E-4</v>
      </c>
      <c r="I44" s="52">
        <f t="shared" si="5"/>
        <v>8.3899999663117342E-4</v>
      </c>
      <c r="P44" s="69">
        <f t="shared" si="6"/>
        <v>-2.9485774941119419E-3</v>
      </c>
      <c r="Q44" s="70">
        <f t="shared" si="7"/>
        <v>13400.937999999998</v>
      </c>
      <c r="R44" s="52">
        <f t="shared" si="8"/>
        <v>1.4345743248383914E-5</v>
      </c>
      <c r="S44" s="53">
        <f t="shared" si="9"/>
        <v>0.1</v>
      </c>
      <c r="T44" s="52">
        <f t="shared" si="10"/>
        <v>1.4345743248383915E-6</v>
      </c>
    </row>
    <row r="45" spans="1:20" ht="12.95" customHeight="1" x14ac:dyDescent="0.2">
      <c r="A45" s="59" t="s">
        <v>177</v>
      </c>
      <c r="B45" s="67" t="s">
        <v>132</v>
      </c>
      <c r="C45" s="68">
        <v>28419.438999999998</v>
      </c>
      <c r="D45" s="68" t="s">
        <v>145</v>
      </c>
      <c r="E45" s="52">
        <f t="shared" si="2"/>
        <v>-12.999003037511484</v>
      </c>
      <c r="F45" s="52">
        <f t="shared" si="3"/>
        <v>-13</v>
      </c>
      <c r="G45" s="52">
        <f t="shared" si="4"/>
        <v>1.8389999968349002E-3</v>
      </c>
      <c r="I45" s="52">
        <f t="shared" si="5"/>
        <v>1.8389999968349002E-3</v>
      </c>
      <c r="P45" s="69">
        <f t="shared" si="6"/>
        <v>-2.9485774941119419E-3</v>
      </c>
      <c r="Q45" s="70">
        <f t="shared" si="7"/>
        <v>13400.938999999998</v>
      </c>
      <c r="R45" s="52">
        <f t="shared" si="8"/>
        <v>2.2920898231820856E-5</v>
      </c>
      <c r="S45" s="53">
        <f t="shared" si="9"/>
        <v>0.1</v>
      </c>
      <c r="T45" s="52">
        <f t="shared" si="10"/>
        <v>2.2920898231820859E-6</v>
      </c>
    </row>
    <row r="46" spans="1:20" ht="12.95" customHeight="1" x14ac:dyDescent="0.2">
      <c r="A46" s="59" t="s">
        <v>212</v>
      </c>
      <c r="B46" s="67" t="s">
        <v>132</v>
      </c>
      <c r="C46" s="68">
        <v>28419.446</v>
      </c>
      <c r="D46" s="68" t="s">
        <v>145</v>
      </c>
      <c r="E46" s="52">
        <f t="shared" si="2"/>
        <v>-12.995208183008142</v>
      </c>
      <c r="F46" s="52">
        <f t="shared" si="3"/>
        <v>-13</v>
      </c>
      <c r="G46" s="52">
        <f t="shared" si="4"/>
        <v>8.8389999982609879E-3</v>
      </c>
      <c r="I46" s="52">
        <f t="shared" si="5"/>
        <v>8.8389999982609879E-3</v>
      </c>
      <c r="P46" s="69">
        <f t="shared" si="6"/>
        <v>-2.9485774941119419E-3</v>
      </c>
      <c r="Q46" s="70">
        <f t="shared" si="7"/>
        <v>13400.946</v>
      </c>
      <c r="R46" s="52">
        <f t="shared" si="8"/>
        <v>1.3894698313869687E-4</v>
      </c>
      <c r="S46" s="53">
        <f t="shared" si="9"/>
        <v>0.1</v>
      </c>
      <c r="T46" s="52">
        <f t="shared" si="10"/>
        <v>1.3894698313869687E-5</v>
      </c>
    </row>
    <row r="47" spans="1:20" ht="12.95" customHeight="1" x14ac:dyDescent="0.2">
      <c r="A47" s="59" t="s">
        <v>241</v>
      </c>
      <c r="B47" s="67" t="s">
        <v>132</v>
      </c>
      <c r="C47" s="68">
        <v>28421.285</v>
      </c>
      <c r="D47" s="68" t="s">
        <v>145</v>
      </c>
      <c r="E47" s="52">
        <f t="shared" si="2"/>
        <v>-11.998245692976443</v>
      </c>
      <c r="F47" s="52">
        <f t="shared" si="3"/>
        <v>-12</v>
      </c>
      <c r="G47" s="52">
        <f t="shared" si="4"/>
        <v>3.2359999968321063E-3</v>
      </c>
      <c r="I47" s="52">
        <f t="shared" si="5"/>
        <v>3.2359999968321063E-3</v>
      </c>
      <c r="P47" s="69">
        <f t="shared" si="6"/>
        <v>-2.9455769647959958E-3</v>
      </c>
      <c r="Q47" s="70">
        <f t="shared" si="7"/>
        <v>13402.785</v>
      </c>
      <c r="R47" s="52">
        <f t="shared" si="8"/>
        <v>3.8211893732531318E-5</v>
      </c>
      <c r="S47" s="53">
        <f t="shared" si="9"/>
        <v>0.1</v>
      </c>
      <c r="T47" s="52">
        <f t="shared" si="10"/>
        <v>3.8211893732531318E-6</v>
      </c>
    </row>
    <row r="48" spans="1:20" ht="12.95" customHeight="1" x14ac:dyDescent="0.2">
      <c r="A48" s="59" t="s">
        <v>212</v>
      </c>
      <c r="B48" s="67" t="s">
        <v>132</v>
      </c>
      <c r="C48" s="68">
        <v>28428.656999999999</v>
      </c>
      <c r="D48" s="68" t="s">
        <v>145</v>
      </c>
      <c r="E48" s="52">
        <f t="shared" si="2"/>
        <v>-8.0017217797011266</v>
      </c>
      <c r="F48" s="52">
        <f t="shared" si="3"/>
        <v>-8</v>
      </c>
      <c r="G48" s="52">
        <f t="shared" si="4"/>
        <v>-3.1760000019858126E-3</v>
      </c>
      <c r="I48" s="52">
        <f t="shared" si="5"/>
        <v>-3.1760000019858126E-3</v>
      </c>
      <c r="P48" s="69">
        <f t="shared" si="6"/>
        <v>-2.9335832966844513E-3</v>
      </c>
      <c r="Q48" s="70">
        <f t="shared" si="7"/>
        <v>13410.156999999999</v>
      </c>
      <c r="R48" s="52">
        <f t="shared" si="8"/>
        <v>5.8765859009167017E-8</v>
      </c>
      <c r="S48" s="53">
        <f t="shared" si="9"/>
        <v>0.1</v>
      </c>
      <c r="T48" s="52">
        <f t="shared" si="10"/>
        <v>5.876585900916702E-9</v>
      </c>
    </row>
    <row r="49" spans="1:20" ht="12.95" customHeight="1" x14ac:dyDescent="0.2">
      <c r="A49" s="59" t="s">
        <v>241</v>
      </c>
      <c r="B49" s="67" t="s">
        <v>132</v>
      </c>
      <c r="C49" s="68">
        <v>28432.350999999999</v>
      </c>
      <c r="D49" s="68" t="s">
        <v>145</v>
      </c>
      <c r="E49" s="52">
        <f t="shared" si="2"/>
        <v>-5.9991228464892075</v>
      </c>
      <c r="F49" s="52">
        <f t="shared" si="3"/>
        <v>-6</v>
      </c>
      <c r="G49" s="52">
        <f t="shared" si="4"/>
        <v>1.6179999984160531E-3</v>
      </c>
      <c r="I49" s="52">
        <f t="shared" si="5"/>
        <v>1.6179999984160531E-3</v>
      </c>
      <c r="P49" s="69">
        <f t="shared" si="6"/>
        <v>-2.9275915321200236E-3</v>
      </c>
      <c r="Q49" s="70">
        <f t="shared" si="7"/>
        <v>13413.850999999999</v>
      </c>
      <c r="R49" s="52">
        <f t="shared" si="8"/>
        <v>2.0662402362481312E-5</v>
      </c>
      <c r="S49" s="53">
        <f t="shared" si="9"/>
        <v>0.1</v>
      </c>
      <c r="T49" s="52">
        <f t="shared" si="10"/>
        <v>2.0662402362481312E-6</v>
      </c>
    </row>
    <row r="50" spans="1:20" ht="12.95" customHeight="1" x14ac:dyDescent="0.2">
      <c r="A50" s="52" t="s">
        <v>18</v>
      </c>
      <c r="C50" s="71">
        <v>28443.417000000001</v>
      </c>
      <c r="D50" s="71" t="s">
        <v>20</v>
      </c>
      <c r="E50" s="52">
        <f t="shared" si="2"/>
        <v>0</v>
      </c>
      <c r="F50" s="52">
        <f t="shared" si="3"/>
        <v>0</v>
      </c>
      <c r="G50" s="52">
        <f t="shared" si="4"/>
        <v>0</v>
      </c>
      <c r="H50" s="52">
        <f>+G50</f>
        <v>0</v>
      </c>
      <c r="P50" s="69">
        <f t="shared" si="6"/>
        <v>-2.9096365163921189E-3</v>
      </c>
      <c r="Q50" s="70">
        <f t="shared" si="7"/>
        <v>13424.917000000001</v>
      </c>
      <c r="R50" s="52">
        <f t="shared" si="8"/>
        <v>8.4659846575224657E-6</v>
      </c>
      <c r="S50" s="53">
        <f>S$15</f>
        <v>0.2</v>
      </c>
      <c r="T50" s="52">
        <f t="shared" si="10"/>
        <v>1.6931969315044932E-6</v>
      </c>
    </row>
    <row r="51" spans="1:20" ht="12.95" customHeight="1" x14ac:dyDescent="0.2">
      <c r="A51" s="59" t="s">
        <v>177</v>
      </c>
      <c r="B51" s="67" t="s">
        <v>132</v>
      </c>
      <c r="C51" s="68">
        <v>28454.496999999999</v>
      </c>
      <c r="D51" s="68" t="s">
        <v>145</v>
      </c>
      <c r="E51" s="52">
        <f t="shared" si="2"/>
        <v>6.0067125554919452</v>
      </c>
      <c r="F51" s="52">
        <f t="shared" si="3"/>
        <v>6</v>
      </c>
      <c r="G51" s="52">
        <f t="shared" si="4"/>
        <v>1.2381999997160165E-2</v>
      </c>
      <c r="I51" s="52">
        <f t="shared" ref="I51:I75" si="11">G51</f>
        <v>1.2381999997160165E-2</v>
      </c>
      <c r="P51" s="69">
        <f t="shared" si="6"/>
        <v>-2.8917119176122812E-3</v>
      </c>
      <c r="Q51" s="70">
        <f t="shared" si="7"/>
        <v>13435.996999999999</v>
      </c>
      <c r="R51" s="52">
        <f t="shared" si="8"/>
        <v>2.3328627565546178E-4</v>
      </c>
      <c r="S51" s="53">
        <f t="shared" ref="S51:S75" si="12">S$16</f>
        <v>0.1</v>
      </c>
      <c r="T51" s="52">
        <f t="shared" si="10"/>
        <v>2.3328627565546178E-5</v>
      </c>
    </row>
    <row r="52" spans="1:20" ht="12.95" customHeight="1" x14ac:dyDescent="0.2">
      <c r="A52" s="59" t="s">
        <v>212</v>
      </c>
      <c r="B52" s="67" t="s">
        <v>132</v>
      </c>
      <c r="C52" s="68">
        <v>28463.707999999999</v>
      </c>
      <c r="D52" s="68" t="s">
        <v>145</v>
      </c>
      <c r="E52" s="52">
        <f t="shared" si="2"/>
        <v>11.000198958798961</v>
      </c>
      <c r="F52" s="52">
        <f t="shared" si="3"/>
        <v>11</v>
      </c>
      <c r="G52" s="52">
        <f t="shared" si="4"/>
        <v>3.6699999691336416E-4</v>
      </c>
      <c r="I52" s="52">
        <f t="shared" si="11"/>
        <v>3.6699999691336416E-4</v>
      </c>
      <c r="P52" s="69">
        <f t="shared" si="6"/>
        <v>-2.8767979871310791E-3</v>
      </c>
      <c r="Q52" s="70">
        <f t="shared" si="7"/>
        <v>13445.207999999999</v>
      </c>
      <c r="R52" s="52">
        <f t="shared" si="8"/>
        <v>1.0522225361290795E-5</v>
      </c>
      <c r="S52" s="53">
        <f t="shared" si="12"/>
        <v>0.1</v>
      </c>
      <c r="T52" s="52">
        <f t="shared" si="10"/>
        <v>1.0522225361290794E-6</v>
      </c>
    </row>
    <row r="53" spans="1:20" ht="12.95" customHeight="1" x14ac:dyDescent="0.2">
      <c r="A53" s="59" t="s">
        <v>212</v>
      </c>
      <c r="B53" s="67" t="s">
        <v>132</v>
      </c>
      <c r="C53" s="68">
        <v>28489.522000000001</v>
      </c>
      <c r="D53" s="68" t="s">
        <v>145</v>
      </c>
      <c r="E53" s="52">
        <f t="shared" si="2"/>
        <v>24.994538120126425</v>
      </c>
      <c r="F53" s="52">
        <f t="shared" si="3"/>
        <v>25</v>
      </c>
      <c r="G53" s="52">
        <f t="shared" si="4"/>
        <v>-1.0075000001961598E-2</v>
      </c>
      <c r="I53" s="52">
        <f t="shared" si="11"/>
        <v>-1.0075000001961598E-2</v>
      </c>
      <c r="P53" s="69">
        <f t="shared" si="6"/>
        <v>-2.8351513555085169E-3</v>
      </c>
      <c r="Q53" s="70">
        <f t="shared" si="7"/>
        <v>13471.022000000001</v>
      </c>
      <c r="R53" s="52">
        <f t="shared" si="8"/>
        <v>5.2415408423548513E-5</v>
      </c>
      <c r="S53" s="53">
        <f t="shared" si="12"/>
        <v>0.1</v>
      </c>
      <c r="T53" s="52">
        <f t="shared" si="10"/>
        <v>5.241540842354852E-6</v>
      </c>
    </row>
    <row r="54" spans="1:20" ht="12.95" customHeight="1" x14ac:dyDescent="0.2">
      <c r="A54" s="59" t="s">
        <v>241</v>
      </c>
      <c r="B54" s="67" t="s">
        <v>132</v>
      </c>
      <c r="C54" s="68">
        <v>28528.27</v>
      </c>
      <c r="D54" s="68" t="s">
        <v>145</v>
      </c>
      <c r="E54" s="52">
        <f t="shared" si="2"/>
        <v>46.000684158054149</v>
      </c>
      <c r="F54" s="52">
        <f t="shared" si="3"/>
        <v>46</v>
      </c>
      <c r="G54" s="52">
        <f t="shared" si="4"/>
        <v>1.2619999979506247E-3</v>
      </c>
      <c r="I54" s="52">
        <f t="shared" si="11"/>
        <v>1.2619999979506247E-3</v>
      </c>
      <c r="P54" s="69">
        <f t="shared" si="6"/>
        <v>-2.772991914419526E-3</v>
      </c>
      <c r="Q54" s="70">
        <f t="shared" si="7"/>
        <v>13509.77</v>
      </c>
      <c r="R54" s="52">
        <f t="shared" si="8"/>
        <v>1.6281159732892527E-5</v>
      </c>
      <c r="S54" s="53">
        <f t="shared" si="12"/>
        <v>0.1</v>
      </c>
      <c r="T54" s="52">
        <f t="shared" si="10"/>
        <v>1.6281159732892528E-6</v>
      </c>
    </row>
    <row r="55" spans="1:20" ht="12.95" customHeight="1" x14ac:dyDescent="0.2">
      <c r="A55" s="59" t="s">
        <v>212</v>
      </c>
      <c r="B55" s="67" t="s">
        <v>132</v>
      </c>
      <c r="C55" s="68">
        <v>28614.960999999999</v>
      </c>
      <c r="D55" s="68" t="s">
        <v>145</v>
      </c>
      <c r="E55" s="52">
        <f t="shared" si="2"/>
        <v>92.997788684068084</v>
      </c>
      <c r="F55" s="52">
        <f t="shared" si="3"/>
        <v>93</v>
      </c>
      <c r="G55" s="52">
        <f t="shared" si="4"/>
        <v>-4.0790000020933803E-3</v>
      </c>
      <c r="I55" s="52">
        <f t="shared" si="11"/>
        <v>-4.0790000020933803E-3</v>
      </c>
      <c r="P55" s="69">
        <f t="shared" si="6"/>
        <v>-2.63522333984369E-3</v>
      </c>
      <c r="Q55" s="70">
        <f t="shared" si="7"/>
        <v>13596.460999999999</v>
      </c>
      <c r="R55" s="52">
        <f t="shared" si="8"/>
        <v>2.0844910504568566E-6</v>
      </c>
      <c r="S55" s="53">
        <f t="shared" si="12"/>
        <v>0.1</v>
      </c>
      <c r="T55" s="52">
        <f t="shared" si="10"/>
        <v>2.0844910504568567E-7</v>
      </c>
    </row>
    <row r="56" spans="1:20" ht="12.95" customHeight="1" x14ac:dyDescent="0.2">
      <c r="A56" s="59" t="s">
        <v>212</v>
      </c>
      <c r="B56" s="67" t="s">
        <v>132</v>
      </c>
      <c r="C56" s="68">
        <v>28640.787</v>
      </c>
      <c r="D56" s="68" t="s">
        <v>145</v>
      </c>
      <c r="E56" s="52">
        <f t="shared" si="2"/>
        <v>106.99863331025645</v>
      </c>
      <c r="F56" s="52">
        <f t="shared" si="3"/>
        <v>107</v>
      </c>
      <c r="G56" s="52">
        <f t="shared" si="4"/>
        <v>-2.5210000021615997E-3</v>
      </c>
      <c r="I56" s="52">
        <f t="shared" si="11"/>
        <v>-2.5210000021615997E-3</v>
      </c>
      <c r="P56" s="69">
        <f t="shared" si="6"/>
        <v>-2.5945466708983821E-3</v>
      </c>
      <c r="Q56" s="70">
        <f t="shared" si="7"/>
        <v>13622.287</v>
      </c>
      <c r="R56" s="52">
        <f t="shared" si="8"/>
        <v>5.4091124822780037E-9</v>
      </c>
      <c r="S56" s="53">
        <f t="shared" si="12"/>
        <v>0.1</v>
      </c>
      <c r="T56" s="52">
        <f t="shared" si="10"/>
        <v>5.4091124822780042E-10</v>
      </c>
    </row>
    <row r="57" spans="1:20" ht="12.95" customHeight="1" x14ac:dyDescent="0.2">
      <c r="A57" s="59" t="s">
        <v>212</v>
      </c>
      <c r="B57" s="67" t="s">
        <v>132</v>
      </c>
      <c r="C57" s="68">
        <v>28653.705000000002</v>
      </c>
      <c r="D57" s="68" t="s">
        <v>145</v>
      </c>
      <c r="E57" s="52">
        <f t="shared" si="2"/>
        <v>114.00176623371016</v>
      </c>
      <c r="F57" s="52">
        <f t="shared" si="3"/>
        <v>114</v>
      </c>
      <c r="G57" s="52">
        <f t="shared" si="4"/>
        <v>3.2580000006419141E-3</v>
      </c>
      <c r="I57" s="52">
        <f t="shared" si="11"/>
        <v>3.2580000006419141E-3</v>
      </c>
      <c r="P57" s="69">
        <f t="shared" si="6"/>
        <v>-2.5742704376946987E-3</v>
      </c>
      <c r="Q57" s="70">
        <f t="shared" si="7"/>
        <v>13635.205000000002</v>
      </c>
      <c r="R57" s="52">
        <f t="shared" si="8"/>
        <v>3.4015378465895137E-5</v>
      </c>
      <c r="S57" s="53">
        <f t="shared" si="12"/>
        <v>0.1</v>
      </c>
      <c r="T57" s="52">
        <f t="shared" si="10"/>
        <v>3.401537846589514E-6</v>
      </c>
    </row>
    <row r="58" spans="1:20" ht="12.95" customHeight="1" x14ac:dyDescent="0.2">
      <c r="A58" s="59" t="s">
        <v>212</v>
      </c>
      <c r="B58" s="67" t="s">
        <v>132</v>
      </c>
      <c r="C58" s="68">
        <v>28664.768</v>
      </c>
      <c r="D58" s="68" t="s">
        <v>145</v>
      </c>
      <c r="E58" s="52">
        <f t="shared" si="2"/>
        <v>119.99926271398168</v>
      </c>
      <c r="F58" s="52">
        <f t="shared" si="3"/>
        <v>120</v>
      </c>
      <c r="G58" s="52">
        <f t="shared" si="4"/>
        <v>-1.3600000020232983E-3</v>
      </c>
      <c r="I58" s="52">
        <f t="shared" si="11"/>
        <v>-1.3600000020232983E-3</v>
      </c>
      <c r="P58" s="69">
        <f t="shared" si="6"/>
        <v>-2.5569237609281382E-3</v>
      </c>
      <c r="Q58" s="70">
        <f t="shared" si="7"/>
        <v>13646.268</v>
      </c>
      <c r="R58" s="52">
        <f t="shared" si="8"/>
        <v>1.4326264846308913E-6</v>
      </c>
      <c r="S58" s="53">
        <f t="shared" si="12"/>
        <v>0.1</v>
      </c>
      <c r="T58" s="52">
        <f t="shared" si="10"/>
        <v>1.4326264846308914E-7</v>
      </c>
    </row>
    <row r="59" spans="1:20" ht="12.95" customHeight="1" x14ac:dyDescent="0.2">
      <c r="A59" s="59" t="s">
        <v>212</v>
      </c>
      <c r="B59" s="67" t="s">
        <v>132</v>
      </c>
      <c r="C59" s="68">
        <v>28723.792000000001</v>
      </c>
      <c r="D59" s="68" t="s">
        <v>145</v>
      </c>
      <c r="E59" s="52">
        <f t="shared" si="2"/>
        <v>151.99747587963373</v>
      </c>
      <c r="F59" s="52">
        <f t="shared" si="3"/>
        <v>152</v>
      </c>
      <c r="G59" s="52">
        <f t="shared" si="4"/>
        <v>-4.6560000009776559E-3</v>
      </c>
      <c r="I59" s="52">
        <f t="shared" si="11"/>
        <v>-4.6560000009776559E-3</v>
      </c>
      <c r="P59" s="69">
        <f t="shared" si="6"/>
        <v>-2.4649218599627288E-3</v>
      </c>
      <c r="Q59" s="70">
        <f t="shared" si="7"/>
        <v>13705.292000000001</v>
      </c>
      <c r="R59" s="52">
        <f t="shared" si="8"/>
        <v>4.8008234200334287E-6</v>
      </c>
      <c r="S59" s="53">
        <f t="shared" si="12"/>
        <v>0.1</v>
      </c>
      <c r="T59" s="52">
        <f t="shared" si="10"/>
        <v>4.8008234200334289E-7</v>
      </c>
    </row>
    <row r="60" spans="1:20" ht="12.95" customHeight="1" x14ac:dyDescent="0.2">
      <c r="A60" s="59" t="s">
        <v>171</v>
      </c>
      <c r="B60" s="67" t="s">
        <v>132</v>
      </c>
      <c r="C60" s="68">
        <v>28723.792000000001</v>
      </c>
      <c r="D60" s="68" t="s">
        <v>145</v>
      </c>
      <c r="E60" s="52">
        <f t="shared" si="2"/>
        <v>151.99747587963373</v>
      </c>
      <c r="F60" s="52">
        <f t="shared" si="3"/>
        <v>152</v>
      </c>
      <c r="G60" s="52">
        <f t="shared" si="4"/>
        <v>-4.6560000009776559E-3</v>
      </c>
      <c r="I60" s="52">
        <f t="shared" si="11"/>
        <v>-4.6560000009776559E-3</v>
      </c>
      <c r="P60" s="69">
        <f t="shared" si="6"/>
        <v>-2.4649218599627288E-3</v>
      </c>
      <c r="Q60" s="70">
        <f t="shared" si="7"/>
        <v>13705.292000000001</v>
      </c>
      <c r="R60" s="52">
        <f t="shared" si="8"/>
        <v>4.8008234200334287E-6</v>
      </c>
      <c r="S60" s="53">
        <f t="shared" si="12"/>
        <v>0.1</v>
      </c>
      <c r="T60" s="52">
        <f t="shared" si="10"/>
        <v>4.8008234200334289E-7</v>
      </c>
    </row>
    <row r="61" spans="1:20" ht="12.95" customHeight="1" x14ac:dyDescent="0.2">
      <c r="A61" s="59" t="s">
        <v>212</v>
      </c>
      <c r="B61" s="67" t="s">
        <v>132</v>
      </c>
      <c r="C61" s="68">
        <v>28736.704000000002</v>
      </c>
      <c r="D61" s="68" t="s">
        <v>145</v>
      </c>
      <c r="E61" s="52">
        <f t="shared" si="2"/>
        <v>158.997356070656</v>
      </c>
      <c r="F61" s="52">
        <f t="shared" si="3"/>
        <v>159</v>
      </c>
      <c r="G61" s="52">
        <f t="shared" si="4"/>
        <v>-4.876999999396503E-3</v>
      </c>
      <c r="I61" s="52">
        <f t="shared" si="11"/>
        <v>-4.876999999396503E-3</v>
      </c>
      <c r="P61" s="69">
        <f t="shared" si="6"/>
        <v>-2.4449117750546339E-3</v>
      </c>
      <c r="Q61" s="70">
        <f t="shared" si="7"/>
        <v>13718.204000000002</v>
      </c>
      <c r="R61" s="52">
        <f t="shared" si="8"/>
        <v>5.9150531309823858E-6</v>
      </c>
      <c r="S61" s="53">
        <f t="shared" si="12"/>
        <v>0.1</v>
      </c>
      <c r="T61" s="52">
        <f t="shared" si="10"/>
        <v>5.9150531309823864E-7</v>
      </c>
    </row>
    <row r="62" spans="1:20" ht="12.95" customHeight="1" x14ac:dyDescent="0.2">
      <c r="A62" s="59" t="s">
        <v>212</v>
      </c>
      <c r="B62" s="67" t="s">
        <v>132</v>
      </c>
      <c r="C62" s="68">
        <v>28738.560000000001</v>
      </c>
      <c r="D62" s="68" t="s">
        <v>145</v>
      </c>
      <c r="E62" s="52">
        <f t="shared" si="2"/>
        <v>160.00353463590812</v>
      </c>
      <c r="F62" s="52">
        <f t="shared" si="3"/>
        <v>160</v>
      </c>
      <c r="G62" s="52">
        <f t="shared" si="4"/>
        <v>6.5199999989999924E-3</v>
      </c>
      <c r="I62" s="52">
        <f t="shared" si="11"/>
        <v>6.5199999989999924E-3</v>
      </c>
      <c r="P62" s="69">
        <f t="shared" si="6"/>
        <v>-2.4420565711572311E-3</v>
      </c>
      <c r="Q62" s="70">
        <f t="shared" si="7"/>
        <v>13720.060000000001</v>
      </c>
      <c r="R62" s="52">
        <f t="shared" si="8"/>
        <v>8.0318457966698255E-5</v>
      </c>
      <c r="S62" s="53">
        <f t="shared" si="12"/>
        <v>0.1</v>
      </c>
      <c r="T62" s="52">
        <f t="shared" si="10"/>
        <v>8.0318457966698265E-6</v>
      </c>
    </row>
    <row r="63" spans="1:20" ht="12.95" customHeight="1" x14ac:dyDescent="0.2">
      <c r="A63" s="59" t="s">
        <v>212</v>
      </c>
      <c r="B63" s="67" t="s">
        <v>132</v>
      </c>
      <c r="C63" s="68">
        <v>28747.776000000002</v>
      </c>
      <c r="D63" s="68" t="s">
        <v>145</v>
      </c>
      <c r="E63" s="52">
        <f t="shared" si="2"/>
        <v>164.99973164957467</v>
      </c>
      <c r="F63" s="52">
        <f t="shared" si="3"/>
        <v>165</v>
      </c>
      <c r="G63" s="52">
        <f t="shared" si="4"/>
        <v>-4.9500000022817403E-4</v>
      </c>
      <c r="I63" s="52">
        <f t="shared" si="11"/>
        <v>-4.9500000022817403E-4</v>
      </c>
      <c r="P63" s="69">
        <f t="shared" si="6"/>
        <v>-2.4277932253985775E-3</v>
      </c>
      <c r="Q63" s="70">
        <f t="shared" si="7"/>
        <v>13729.276000000002</v>
      </c>
      <c r="R63" s="52">
        <f t="shared" si="8"/>
        <v>3.73568965126461E-6</v>
      </c>
      <c r="S63" s="53">
        <f t="shared" si="12"/>
        <v>0.1</v>
      </c>
      <c r="T63" s="52">
        <f t="shared" si="10"/>
        <v>3.7356896512646105E-7</v>
      </c>
    </row>
    <row r="64" spans="1:20" ht="12.95" customHeight="1" x14ac:dyDescent="0.2">
      <c r="A64" s="59" t="s">
        <v>212</v>
      </c>
      <c r="B64" s="67" t="s">
        <v>132</v>
      </c>
      <c r="C64" s="68">
        <v>28749.614000000001</v>
      </c>
      <c r="D64" s="68" t="s">
        <v>145</v>
      </c>
      <c r="E64" s="52">
        <f t="shared" si="2"/>
        <v>165.99615201753446</v>
      </c>
      <c r="F64" s="52">
        <f t="shared" si="3"/>
        <v>166</v>
      </c>
      <c r="G64" s="52">
        <f t="shared" si="4"/>
        <v>-7.0979999982228037E-3</v>
      </c>
      <c r="I64" s="52">
        <f t="shared" si="11"/>
        <v>-7.0979999982228037E-3</v>
      </c>
      <c r="P64" s="69">
        <f t="shared" si="6"/>
        <v>-2.4249430909925192E-3</v>
      </c>
      <c r="Q64" s="70">
        <f t="shared" si="7"/>
        <v>13731.114000000001</v>
      </c>
      <c r="R64" s="52">
        <f t="shared" si="8"/>
        <v>2.1837460858212667E-5</v>
      </c>
      <c r="S64" s="53">
        <f t="shared" si="12"/>
        <v>0.1</v>
      </c>
      <c r="T64" s="52">
        <f t="shared" si="10"/>
        <v>2.1837460858212668E-6</v>
      </c>
    </row>
    <row r="65" spans="1:20" ht="12.95" customHeight="1" x14ac:dyDescent="0.2">
      <c r="A65" s="59" t="s">
        <v>212</v>
      </c>
      <c r="B65" s="67" t="s">
        <v>132</v>
      </c>
      <c r="C65" s="68">
        <v>29079.786</v>
      </c>
      <c r="D65" s="68" t="s">
        <v>145</v>
      </c>
      <c r="E65" s="52">
        <f t="shared" si="2"/>
        <v>344.98968070636272</v>
      </c>
      <c r="F65" s="52">
        <f t="shared" si="3"/>
        <v>345</v>
      </c>
      <c r="G65" s="52">
        <f t="shared" si="4"/>
        <v>-1.9035000001167646E-2</v>
      </c>
      <c r="I65" s="52">
        <f t="shared" si="11"/>
        <v>-1.9035000001167646E-2</v>
      </c>
      <c r="P65" s="69">
        <f t="shared" si="6"/>
        <v>-1.9283806165681474E-3</v>
      </c>
      <c r="Q65" s="70">
        <f t="shared" si="7"/>
        <v>14061.286</v>
      </c>
      <c r="R65" s="52">
        <f t="shared" si="8"/>
        <v>2.9263642676955533E-4</v>
      </c>
      <c r="S65" s="53">
        <f t="shared" si="12"/>
        <v>0.1</v>
      </c>
      <c r="T65" s="52">
        <f t="shared" si="10"/>
        <v>2.9263642676955535E-5</v>
      </c>
    </row>
    <row r="66" spans="1:20" ht="12.95" customHeight="1" x14ac:dyDescent="0.2">
      <c r="A66" s="59" t="s">
        <v>212</v>
      </c>
      <c r="B66" s="67" t="s">
        <v>132</v>
      </c>
      <c r="C66" s="68">
        <v>29446.87</v>
      </c>
      <c r="D66" s="68" t="s">
        <v>145</v>
      </c>
      <c r="E66" s="52">
        <f t="shared" si="2"/>
        <v>543.99401930930276</v>
      </c>
      <c r="F66" s="52">
        <f t="shared" si="3"/>
        <v>544</v>
      </c>
      <c r="G66" s="52">
        <f t="shared" si="4"/>
        <v>-1.1032000002160203E-2</v>
      </c>
      <c r="I66" s="52">
        <f t="shared" si="11"/>
        <v>-1.1032000002160203E-2</v>
      </c>
      <c r="P66" s="69">
        <f t="shared" si="6"/>
        <v>-1.4081144079191971E-3</v>
      </c>
      <c r="Q66" s="70">
        <f t="shared" si="7"/>
        <v>14428.369999999999</v>
      </c>
      <c r="R66" s="52">
        <f t="shared" si="8"/>
        <v>9.2619173931039563E-5</v>
      </c>
      <c r="S66" s="53">
        <f t="shared" si="12"/>
        <v>0.1</v>
      </c>
      <c r="T66" s="52">
        <f t="shared" si="10"/>
        <v>9.2619173931039573E-6</v>
      </c>
    </row>
    <row r="67" spans="1:20" ht="12.95" customHeight="1" x14ac:dyDescent="0.2">
      <c r="A67" s="59" t="s">
        <v>212</v>
      </c>
      <c r="B67" s="67" t="s">
        <v>132</v>
      </c>
      <c r="C67" s="68">
        <v>29531.72</v>
      </c>
      <c r="D67" s="68" t="s">
        <v>145</v>
      </c>
      <c r="E67" s="52">
        <f t="shared" si="2"/>
        <v>589.99307710114306</v>
      </c>
      <c r="F67" s="52">
        <f t="shared" si="3"/>
        <v>590</v>
      </c>
      <c r="G67" s="52">
        <f t="shared" si="4"/>
        <v>-1.277000000118278E-2</v>
      </c>
      <c r="I67" s="52">
        <f t="shared" si="11"/>
        <v>-1.277000000118278E-2</v>
      </c>
      <c r="P67" s="69">
        <f t="shared" si="6"/>
        <v>-1.292612964514219E-3</v>
      </c>
      <c r="Q67" s="70">
        <f t="shared" si="7"/>
        <v>14513.220000000001</v>
      </c>
      <c r="R67" s="52">
        <f t="shared" si="8"/>
        <v>1.3173041318948752E-4</v>
      </c>
      <c r="S67" s="53">
        <f t="shared" si="12"/>
        <v>0.1</v>
      </c>
      <c r="T67" s="52">
        <f t="shared" si="10"/>
        <v>1.3173041318948753E-5</v>
      </c>
    </row>
    <row r="68" spans="1:20" ht="12.95" customHeight="1" x14ac:dyDescent="0.2">
      <c r="A68" s="59" t="s">
        <v>171</v>
      </c>
      <c r="B68" s="67" t="s">
        <v>132</v>
      </c>
      <c r="C68" s="68">
        <v>29546.478999999999</v>
      </c>
      <c r="D68" s="68" t="s">
        <v>145</v>
      </c>
      <c r="E68" s="52">
        <f t="shared" si="2"/>
        <v>597.99425675877035</v>
      </c>
      <c r="F68" s="52">
        <f t="shared" si="3"/>
        <v>598</v>
      </c>
      <c r="G68" s="52">
        <f t="shared" si="4"/>
        <v>-1.0594000003038673E-2</v>
      </c>
      <c r="I68" s="52">
        <f t="shared" si="11"/>
        <v>-1.0594000003038673E-2</v>
      </c>
      <c r="P68" s="69">
        <f t="shared" si="6"/>
        <v>-1.2727082586539305E-3</v>
      </c>
      <c r="Q68" s="70">
        <f t="shared" si="7"/>
        <v>14527.978999999999</v>
      </c>
      <c r="R68" s="52">
        <f t="shared" si="8"/>
        <v>8.688647978393515E-5</v>
      </c>
      <c r="S68" s="53">
        <f t="shared" si="12"/>
        <v>0.1</v>
      </c>
      <c r="T68" s="52">
        <f t="shared" si="10"/>
        <v>8.6886479783935157E-6</v>
      </c>
    </row>
    <row r="69" spans="1:20" ht="12.95" customHeight="1" x14ac:dyDescent="0.2">
      <c r="A69" s="59" t="s">
        <v>299</v>
      </c>
      <c r="B69" s="67" t="s">
        <v>132</v>
      </c>
      <c r="C69" s="68">
        <v>29546.483</v>
      </c>
      <c r="D69" s="68" t="s">
        <v>145</v>
      </c>
      <c r="E69" s="52">
        <f t="shared" si="2"/>
        <v>597.99642524705803</v>
      </c>
      <c r="F69" s="52">
        <f t="shared" si="3"/>
        <v>598</v>
      </c>
      <c r="G69" s="52">
        <f t="shared" si="4"/>
        <v>-6.5940000022237655E-3</v>
      </c>
      <c r="I69" s="52">
        <f t="shared" si="11"/>
        <v>-6.5940000022237655E-3</v>
      </c>
      <c r="P69" s="69">
        <f t="shared" si="6"/>
        <v>-1.2727082586539305E-3</v>
      </c>
      <c r="Q69" s="70">
        <f t="shared" si="7"/>
        <v>14527.983</v>
      </c>
      <c r="R69" s="52">
        <f t="shared" si="8"/>
        <v>2.8316145820184491E-5</v>
      </c>
      <c r="S69" s="53">
        <f t="shared" si="12"/>
        <v>0.1</v>
      </c>
      <c r="T69" s="52">
        <f t="shared" si="10"/>
        <v>2.8316145820184491E-6</v>
      </c>
    </row>
    <row r="70" spans="1:20" ht="12.95" customHeight="1" x14ac:dyDescent="0.2">
      <c r="A70" s="59" t="s">
        <v>299</v>
      </c>
      <c r="B70" s="67" t="s">
        <v>132</v>
      </c>
      <c r="C70" s="68">
        <v>29555.706999999999</v>
      </c>
      <c r="D70" s="68" t="s">
        <v>145</v>
      </c>
      <c r="E70" s="52">
        <f t="shared" si="2"/>
        <v>602.9969592372978</v>
      </c>
      <c r="F70" s="52">
        <f t="shared" si="3"/>
        <v>603</v>
      </c>
      <c r="G70" s="52">
        <f t="shared" si="4"/>
        <v>-5.6090000034600962E-3</v>
      </c>
      <c r="I70" s="52">
        <f t="shared" si="11"/>
        <v>-5.6090000034600962E-3</v>
      </c>
      <c r="P70" s="69">
        <f t="shared" si="6"/>
        <v>-1.2602952772360332E-3</v>
      </c>
      <c r="Q70" s="70">
        <f t="shared" si="7"/>
        <v>14537.206999999999</v>
      </c>
      <c r="R70" s="52">
        <f t="shared" si="8"/>
        <v>1.8911232795883501E-5</v>
      </c>
      <c r="S70" s="53">
        <f t="shared" si="12"/>
        <v>0.1</v>
      </c>
      <c r="T70" s="52">
        <f t="shared" si="10"/>
        <v>1.8911232795883502E-6</v>
      </c>
    </row>
    <row r="71" spans="1:20" ht="12.95" customHeight="1" x14ac:dyDescent="0.2">
      <c r="A71" s="59" t="s">
        <v>177</v>
      </c>
      <c r="B71" s="67" t="s">
        <v>132</v>
      </c>
      <c r="C71" s="68">
        <v>29557.531999999999</v>
      </c>
      <c r="D71" s="68" t="s">
        <v>145</v>
      </c>
      <c r="E71" s="52">
        <f t="shared" si="2"/>
        <v>603.98633201832479</v>
      </c>
      <c r="F71" s="52">
        <f t="shared" si="3"/>
        <v>604</v>
      </c>
      <c r="G71" s="52">
        <f t="shared" si="4"/>
        <v>-2.5212000000465196E-2</v>
      </c>
      <c r="I71" s="52">
        <f t="shared" si="11"/>
        <v>-2.5212000000465196E-2</v>
      </c>
      <c r="P71" s="69">
        <f t="shared" si="6"/>
        <v>-1.2578152156981258E-3</v>
      </c>
      <c r="Q71" s="70">
        <f t="shared" si="7"/>
        <v>14539.031999999999</v>
      </c>
      <c r="R71" s="52">
        <f t="shared" si="8"/>
        <v>5.7380296870276622E-4</v>
      </c>
      <c r="S71" s="53">
        <f t="shared" si="12"/>
        <v>0.1</v>
      </c>
      <c r="T71" s="52">
        <f t="shared" si="10"/>
        <v>5.7380296870276622E-5</v>
      </c>
    </row>
    <row r="72" spans="1:20" ht="12.95" customHeight="1" x14ac:dyDescent="0.2">
      <c r="A72" s="59" t="s">
        <v>299</v>
      </c>
      <c r="B72" s="67" t="s">
        <v>132</v>
      </c>
      <c r="C72" s="68">
        <v>29557.544000000002</v>
      </c>
      <c r="D72" s="68" t="s">
        <v>145</v>
      </c>
      <c r="E72" s="52">
        <f t="shared" si="2"/>
        <v>603.99283748318771</v>
      </c>
      <c r="F72" s="52">
        <f t="shared" si="3"/>
        <v>604</v>
      </c>
      <c r="G72" s="52">
        <f t="shared" si="4"/>
        <v>-1.3211999998020474E-2</v>
      </c>
      <c r="I72" s="52">
        <f t="shared" si="11"/>
        <v>-1.3211999998020474E-2</v>
      </c>
      <c r="P72" s="69">
        <f t="shared" si="6"/>
        <v>-1.2578152156981258E-3</v>
      </c>
      <c r="Q72" s="70">
        <f t="shared" si="7"/>
        <v>14539.044000000002</v>
      </c>
      <c r="R72" s="52">
        <f t="shared" si="8"/>
        <v>1.4290253380990723E-4</v>
      </c>
      <c r="S72" s="53">
        <f t="shared" si="12"/>
        <v>0.1</v>
      </c>
      <c r="T72" s="52">
        <f t="shared" si="10"/>
        <v>1.4290253380990723E-5</v>
      </c>
    </row>
    <row r="73" spans="1:20" ht="12.95" customHeight="1" x14ac:dyDescent="0.2">
      <c r="A73" s="59" t="s">
        <v>171</v>
      </c>
      <c r="B73" s="67" t="s">
        <v>132</v>
      </c>
      <c r="C73" s="68">
        <v>29845.312000000002</v>
      </c>
      <c r="D73" s="68" t="s">
        <v>145</v>
      </c>
      <c r="E73" s="52">
        <f t="shared" si="2"/>
        <v>759.99822183960475</v>
      </c>
      <c r="F73" s="52">
        <f t="shared" si="3"/>
        <v>760</v>
      </c>
      <c r="G73" s="52">
        <f t="shared" si="4"/>
        <v>-3.2800000008137431E-3</v>
      </c>
      <c r="I73" s="52">
        <f t="shared" si="11"/>
        <v>-3.2800000008137431E-3</v>
      </c>
      <c r="P73" s="69">
        <f t="shared" si="6"/>
        <v>-8.812724476188001E-4</v>
      </c>
      <c r="Q73" s="70">
        <f t="shared" si="7"/>
        <v>14826.812000000002</v>
      </c>
      <c r="R73" s="52">
        <f t="shared" si="8"/>
        <v>5.753893874456597E-6</v>
      </c>
      <c r="S73" s="53">
        <f t="shared" si="12"/>
        <v>0.1</v>
      </c>
      <c r="T73" s="52">
        <f t="shared" si="10"/>
        <v>5.7538938744565979E-7</v>
      </c>
    </row>
    <row r="74" spans="1:20" ht="12.95" customHeight="1" x14ac:dyDescent="0.2">
      <c r="A74" s="59" t="s">
        <v>314</v>
      </c>
      <c r="B74" s="67" t="s">
        <v>132</v>
      </c>
      <c r="C74" s="68">
        <v>31328.375</v>
      </c>
      <c r="D74" s="68" t="s">
        <v>145</v>
      </c>
      <c r="E74" s="52">
        <f t="shared" si="2"/>
        <v>1563.999408002697</v>
      </c>
      <c r="F74" s="52">
        <f t="shared" si="3"/>
        <v>1564</v>
      </c>
      <c r="G74" s="52">
        <f t="shared" si="4"/>
        <v>-1.0920000022451859E-3</v>
      </c>
      <c r="I74" s="52">
        <f t="shared" si="11"/>
        <v>-1.0920000022451859E-3</v>
      </c>
      <c r="P74" s="69">
        <f t="shared" si="6"/>
        <v>7.3330136612481038E-4</v>
      </c>
      <c r="Q74" s="70">
        <f t="shared" si="7"/>
        <v>16309.875</v>
      </c>
      <c r="R74" s="52">
        <f t="shared" si="8"/>
        <v>3.3317250853733806E-6</v>
      </c>
      <c r="S74" s="53">
        <f t="shared" si="12"/>
        <v>0.1</v>
      </c>
      <c r="T74" s="52">
        <f t="shared" si="10"/>
        <v>3.3317250853733806E-7</v>
      </c>
    </row>
    <row r="75" spans="1:20" ht="12.95" customHeight="1" x14ac:dyDescent="0.2">
      <c r="A75" s="59" t="s">
        <v>171</v>
      </c>
      <c r="B75" s="67" t="s">
        <v>132</v>
      </c>
      <c r="C75" s="68">
        <v>31328.375</v>
      </c>
      <c r="D75" s="68" t="s">
        <v>145</v>
      </c>
      <c r="E75" s="52">
        <f t="shared" si="2"/>
        <v>1563.999408002697</v>
      </c>
      <c r="F75" s="52">
        <f t="shared" si="3"/>
        <v>1564</v>
      </c>
      <c r="G75" s="52">
        <f t="shared" si="4"/>
        <v>-1.0920000022451859E-3</v>
      </c>
      <c r="I75" s="52">
        <f t="shared" si="11"/>
        <v>-1.0920000022451859E-3</v>
      </c>
      <c r="P75" s="69">
        <f t="shared" si="6"/>
        <v>7.3330136612481038E-4</v>
      </c>
      <c r="Q75" s="70">
        <f t="shared" si="7"/>
        <v>16309.875</v>
      </c>
      <c r="R75" s="52">
        <f t="shared" si="8"/>
        <v>3.3317250853733806E-6</v>
      </c>
      <c r="S75" s="53">
        <f t="shared" si="12"/>
        <v>0.1</v>
      </c>
      <c r="T75" s="52">
        <f t="shared" si="10"/>
        <v>3.3317250853733806E-7</v>
      </c>
    </row>
    <row r="76" spans="1:20" ht="12.95" customHeight="1" x14ac:dyDescent="0.2">
      <c r="A76" s="52" t="s">
        <v>36</v>
      </c>
      <c r="C76" s="71">
        <v>31328.375199999999</v>
      </c>
      <c r="D76" s="71">
        <v>2.0999999999999999E-3</v>
      </c>
      <c r="E76" s="52">
        <f t="shared" si="2"/>
        <v>1563.9995164271104</v>
      </c>
      <c r="F76" s="52">
        <f t="shared" si="3"/>
        <v>1564</v>
      </c>
      <c r="G76" s="52">
        <f t="shared" si="4"/>
        <v>-8.9200000365963206E-4</v>
      </c>
      <c r="J76" s="52">
        <f>+G76</f>
        <v>-8.9200000365963206E-4</v>
      </c>
      <c r="P76" s="69">
        <f t="shared" si="6"/>
        <v>7.3330136612481038E-4</v>
      </c>
      <c r="Q76" s="70">
        <f t="shared" si="7"/>
        <v>16309.875199999999</v>
      </c>
      <c r="R76" s="52">
        <f t="shared" si="8"/>
        <v>2.641604542623185E-6</v>
      </c>
      <c r="S76" s="53">
        <f>S$17</f>
        <v>1</v>
      </c>
      <c r="T76" s="52">
        <f t="shared" si="10"/>
        <v>2.641604542623185E-6</v>
      </c>
    </row>
    <row r="77" spans="1:20" ht="12.95" customHeight="1" x14ac:dyDescent="0.2">
      <c r="A77" s="59" t="s">
        <v>319</v>
      </c>
      <c r="B77" s="67" t="s">
        <v>132</v>
      </c>
      <c r="C77" s="68">
        <v>32442.524000000001</v>
      </c>
      <c r="D77" s="68" t="s">
        <v>145</v>
      </c>
      <c r="E77" s="52">
        <f t="shared" si="2"/>
        <v>2168.0041721714647</v>
      </c>
      <c r="F77" s="52">
        <f t="shared" si="3"/>
        <v>2168</v>
      </c>
      <c r="G77" s="52">
        <f t="shared" si="4"/>
        <v>7.6960000005783513E-3</v>
      </c>
      <c r="I77" s="52">
        <f>G77</f>
        <v>7.6960000005783513E-3</v>
      </c>
      <c r="P77" s="69">
        <f t="shared" si="6"/>
        <v>1.5869684308913454E-3</v>
      </c>
      <c r="Q77" s="70">
        <f t="shared" si="7"/>
        <v>17424.024000000001</v>
      </c>
      <c r="R77" s="52">
        <f t="shared" si="8"/>
        <v>3.7320266719432485E-5</v>
      </c>
      <c r="S77" s="53">
        <f>S$16</f>
        <v>0.1</v>
      </c>
      <c r="T77" s="52">
        <f t="shared" si="10"/>
        <v>3.7320266719432486E-6</v>
      </c>
    </row>
    <row r="78" spans="1:20" ht="12.95" customHeight="1" x14ac:dyDescent="0.2">
      <c r="A78" s="59" t="s">
        <v>324</v>
      </c>
      <c r="B78" s="67" t="s">
        <v>132</v>
      </c>
      <c r="C78" s="68">
        <v>32850.160000000003</v>
      </c>
      <c r="D78" s="68" t="s">
        <v>145</v>
      </c>
      <c r="E78" s="52">
        <f t="shared" si="2"/>
        <v>2388.9926450298531</v>
      </c>
      <c r="F78" s="52">
        <f t="shared" si="3"/>
        <v>2389</v>
      </c>
      <c r="G78" s="52">
        <f t="shared" si="4"/>
        <v>-1.3567000001785345E-2</v>
      </c>
      <c r="I78" s="52">
        <f>G78</f>
        <v>-1.3567000001785345E-2</v>
      </c>
      <c r="P78" s="69">
        <f t="shared" si="6"/>
        <v>1.8222955376915218E-3</v>
      </c>
      <c r="Q78" s="70">
        <f t="shared" si="7"/>
        <v>17831.660000000003</v>
      </c>
      <c r="R78" s="52">
        <f t="shared" si="8"/>
        <v>2.3683041720136259E-4</v>
      </c>
      <c r="S78" s="53">
        <f>S$16</f>
        <v>0.1</v>
      </c>
      <c r="T78" s="52">
        <f t="shared" si="10"/>
        <v>2.368304172013626E-5</v>
      </c>
    </row>
    <row r="79" spans="1:20" ht="12.95" customHeight="1" x14ac:dyDescent="0.2">
      <c r="A79" s="59" t="s">
        <v>328</v>
      </c>
      <c r="B79" s="67" t="s">
        <v>132</v>
      </c>
      <c r="C79" s="68">
        <v>33071.523999999998</v>
      </c>
      <c r="D79" s="68" t="s">
        <v>145</v>
      </c>
      <c r="E79" s="52">
        <f t="shared" si="2"/>
        <v>2508.9989553307655</v>
      </c>
      <c r="F79" s="52">
        <f t="shared" si="3"/>
        <v>2509</v>
      </c>
      <c r="G79" s="52">
        <f t="shared" si="4"/>
        <v>-1.9270000047981739E-3</v>
      </c>
      <c r="I79" s="52">
        <f>G79</f>
        <v>-1.9270000047981739E-3</v>
      </c>
      <c r="P79" s="69">
        <f t="shared" si="6"/>
        <v>1.9327879967135351E-3</v>
      </c>
      <c r="Q79" s="70">
        <f t="shared" si="7"/>
        <v>18053.023999999998</v>
      </c>
      <c r="R79" s="52">
        <f t="shared" si="8"/>
        <v>1.4897963416613752E-5</v>
      </c>
      <c r="S79" s="53">
        <f>S$16</f>
        <v>0.1</v>
      </c>
      <c r="T79" s="52">
        <f t="shared" si="10"/>
        <v>1.4897963416613753E-6</v>
      </c>
    </row>
    <row r="80" spans="1:20" ht="12.95" customHeight="1" x14ac:dyDescent="0.2">
      <c r="A80" s="59" t="s">
        <v>331</v>
      </c>
      <c r="B80" s="67" t="s">
        <v>132</v>
      </c>
      <c r="C80" s="68">
        <v>33215.381000000001</v>
      </c>
      <c r="D80" s="68" t="s">
        <v>145</v>
      </c>
      <c r="E80" s="52">
        <f t="shared" si="2"/>
        <v>2586.9870102130376</v>
      </c>
      <c r="F80" s="52">
        <f t="shared" si="3"/>
        <v>2587</v>
      </c>
      <c r="G80" s="52">
        <f t="shared" si="4"/>
        <v>-2.3960999998962507E-2</v>
      </c>
      <c r="I80" s="52">
        <f>G80</f>
        <v>-2.3960999998962507E-2</v>
      </c>
      <c r="P80" s="69">
        <f t="shared" si="6"/>
        <v>1.9980836597174238E-3</v>
      </c>
      <c r="Q80" s="70">
        <f t="shared" si="7"/>
        <v>18196.881000000001</v>
      </c>
      <c r="R80" s="52">
        <f t="shared" si="8"/>
        <v>6.7387402439834346E-4</v>
      </c>
      <c r="S80" s="53">
        <f>S$16</f>
        <v>0.1</v>
      </c>
      <c r="T80" s="52">
        <f t="shared" si="10"/>
        <v>6.7387402439834343E-5</v>
      </c>
    </row>
    <row r="81" spans="1:20" ht="12.95" customHeight="1" x14ac:dyDescent="0.2">
      <c r="A81" s="52" t="s">
        <v>38</v>
      </c>
      <c r="C81" s="71">
        <v>33283.635020000002</v>
      </c>
      <c r="D81" s="71"/>
      <c r="E81" s="52">
        <f t="shared" si="2"/>
        <v>2623.9890209438022</v>
      </c>
      <c r="F81" s="52">
        <f t="shared" si="3"/>
        <v>2624</v>
      </c>
      <c r="G81" s="52">
        <f t="shared" si="4"/>
        <v>-2.0252000002074055E-2</v>
      </c>
      <c r="J81" s="52">
        <f>+G81</f>
        <v>-2.0252000002074055E-2</v>
      </c>
      <c r="P81" s="69">
        <f t="shared" si="6"/>
        <v>2.0272596863107886E-3</v>
      </c>
      <c r="Q81" s="70">
        <f t="shared" si="7"/>
        <v>18265.135020000002</v>
      </c>
      <c r="R81" s="52">
        <f t="shared" si="8"/>
        <v>4.9636541226249001E-4</v>
      </c>
      <c r="S81" s="53">
        <f>S$17</f>
        <v>1</v>
      </c>
      <c r="T81" s="52">
        <f t="shared" si="10"/>
        <v>4.9636541226249001E-4</v>
      </c>
    </row>
    <row r="82" spans="1:20" ht="12.95" customHeight="1" x14ac:dyDescent="0.2">
      <c r="A82" s="59" t="s">
        <v>331</v>
      </c>
      <c r="B82" s="67" t="s">
        <v>132</v>
      </c>
      <c r="C82" s="68">
        <v>33429.383000000002</v>
      </c>
      <c r="D82" s="68" t="s">
        <v>145</v>
      </c>
      <c r="E82" s="52">
        <f t="shared" si="2"/>
        <v>2703.0022178213958</v>
      </c>
      <c r="F82" s="52">
        <f t="shared" si="3"/>
        <v>2703</v>
      </c>
      <c r="G82" s="52">
        <f t="shared" si="4"/>
        <v>4.0910000025178306E-3</v>
      </c>
      <c r="I82" s="52">
        <f t="shared" ref="I82:I93" si="13">G82</f>
        <v>4.0910000025178306E-3</v>
      </c>
      <c r="P82" s="69">
        <f t="shared" si="6"/>
        <v>2.0856830442371392E-3</v>
      </c>
      <c r="Q82" s="70">
        <f t="shared" si="7"/>
        <v>18410.883000000002</v>
      </c>
      <c r="R82" s="52">
        <f t="shared" si="8"/>
        <v>4.0212961031681241E-6</v>
      </c>
      <c r="S82" s="53">
        <f t="shared" ref="S82:S93" si="14">S$16</f>
        <v>0.1</v>
      </c>
      <c r="T82" s="52">
        <f t="shared" si="10"/>
        <v>4.0212961031681243E-7</v>
      </c>
    </row>
    <row r="83" spans="1:20" ht="12.95" customHeight="1" x14ac:dyDescent="0.2">
      <c r="A83" s="59" t="s">
        <v>331</v>
      </c>
      <c r="B83" s="67" t="s">
        <v>132</v>
      </c>
      <c r="C83" s="68">
        <v>33536.357000000004</v>
      </c>
      <c r="D83" s="68" t="s">
        <v>145</v>
      </c>
      <c r="E83" s="52">
        <f t="shared" si="2"/>
        <v>2760.9951843296376</v>
      </c>
      <c r="F83" s="52">
        <f t="shared" si="3"/>
        <v>2761</v>
      </c>
      <c r="G83" s="52">
        <f t="shared" si="4"/>
        <v>-8.8829999949666671E-3</v>
      </c>
      <c r="I83" s="52">
        <f t="shared" si="13"/>
        <v>-8.8829999949666671E-3</v>
      </c>
      <c r="P83" s="69">
        <f t="shared" si="6"/>
        <v>2.1252192942762403E-3</v>
      </c>
      <c r="Q83" s="70">
        <f t="shared" si="7"/>
        <v>18517.857000000004</v>
      </c>
      <c r="R83" s="52">
        <f t="shared" si="8"/>
        <v>1.2118089192005961E-4</v>
      </c>
      <c r="S83" s="53">
        <f t="shared" si="14"/>
        <v>0.1</v>
      </c>
      <c r="T83" s="52">
        <f t="shared" si="10"/>
        <v>1.2118089192005962E-5</v>
      </c>
    </row>
    <row r="84" spans="1:20" ht="12.95" customHeight="1" x14ac:dyDescent="0.2">
      <c r="A84" s="59" t="s">
        <v>331</v>
      </c>
      <c r="B84" s="67" t="s">
        <v>132</v>
      </c>
      <c r="C84" s="68">
        <v>33571.415000000001</v>
      </c>
      <c r="D84" s="68" t="s">
        <v>145</v>
      </c>
      <c r="E84" s="52">
        <f t="shared" si="2"/>
        <v>2780.0008999226388</v>
      </c>
      <c r="F84" s="52">
        <f t="shared" si="3"/>
        <v>2780</v>
      </c>
      <c r="G84" s="52">
        <f t="shared" si="4"/>
        <v>1.6600000017206185E-3</v>
      </c>
      <c r="I84" s="52">
        <f t="shared" si="13"/>
        <v>1.6600000017206185E-3</v>
      </c>
      <c r="P84" s="69">
        <f t="shared" si="6"/>
        <v>2.1375527689750425E-3</v>
      </c>
      <c r="Q84" s="70">
        <f t="shared" si="7"/>
        <v>18552.915000000001</v>
      </c>
      <c r="R84" s="52">
        <f t="shared" si="8"/>
        <v>2.2805664551235813E-7</v>
      </c>
      <c r="S84" s="53">
        <f t="shared" si="14"/>
        <v>0.1</v>
      </c>
      <c r="T84" s="52">
        <f t="shared" si="10"/>
        <v>2.2805664551235815E-8</v>
      </c>
    </row>
    <row r="85" spans="1:20" ht="12.95" customHeight="1" x14ac:dyDescent="0.2">
      <c r="A85" s="59" t="s">
        <v>344</v>
      </c>
      <c r="B85" s="67" t="s">
        <v>132</v>
      </c>
      <c r="C85" s="68">
        <v>33892.360999999997</v>
      </c>
      <c r="D85" s="68" t="s">
        <v>145</v>
      </c>
      <c r="E85" s="52">
        <f t="shared" ref="E85:E148" si="15">+(C85-C$7)/C$8</f>
        <v>2953.9928103770817</v>
      </c>
      <c r="F85" s="52">
        <f t="shared" ref="F85:F148" si="16">ROUND(2*E85,0)/2</f>
        <v>2954</v>
      </c>
      <c r="G85" s="52">
        <f t="shared" ref="G85:G148" si="17">+C85-(C$7+F85*C$8)</f>
        <v>-1.3262000000395346E-2</v>
      </c>
      <c r="I85" s="52">
        <f t="shared" si="13"/>
        <v>-1.3262000000395346E-2</v>
      </c>
      <c r="P85" s="69">
        <f t="shared" ref="P85:P148" si="18">+D$11+D$12*F85+D$13*F85^2</f>
        <v>2.2363144604784844E-3</v>
      </c>
      <c r="Q85" s="70">
        <f t="shared" ref="Q85:Q148" si="19">+C85-15018.5</f>
        <v>18873.860999999997</v>
      </c>
      <c r="R85" s="52">
        <f t="shared" ref="R85:R148" si="20">+(P85-G85)^2</f>
        <v>2.401977511281309E-4</v>
      </c>
      <c r="S85" s="53">
        <f t="shared" si="14"/>
        <v>0.1</v>
      </c>
      <c r="T85" s="52">
        <f t="shared" ref="T85:T148" si="21">+S85*R85</f>
        <v>2.4019775112813091E-5</v>
      </c>
    </row>
    <row r="86" spans="1:20" ht="12.95" customHeight="1" x14ac:dyDescent="0.2">
      <c r="A86" s="59" t="s">
        <v>348</v>
      </c>
      <c r="B86" s="67" t="s">
        <v>132</v>
      </c>
      <c r="C86" s="68">
        <v>34604.392999999996</v>
      </c>
      <c r="D86" s="68" t="s">
        <v>145</v>
      </c>
      <c r="E86" s="52">
        <f t="shared" si="15"/>
        <v>3340.0010734016996</v>
      </c>
      <c r="F86" s="52">
        <f t="shared" si="16"/>
        <v>3340</v>
      </c>
      <c r="G86" s="52">
        <f t="shared" si="17"/>
        <v>1.9799999936367385E-3</v>
      </c>
      <c r="I86" s="52">
        <f t="shared" si="13"/>
        <v>1.9799999936367385E-3</v>
      </c>
      <c r="P86" s="69">
        <f t="shared" si="18"/>
        <v>2.3640880513366496E-3</v>
      </c>
      <c r="Q86" s="70">
        <f t="shared" si="19"/>
        <v>19585.892999999996</v>
      </c>
      <c r="R86" s="52">
        <f t="shared" si="20"/>
        <v>1.4752363606769026E-7</v>
      </c>
      <c r="S86" s="53">
        <f t="shared" si="14"/>
        <v>0.1</v>
      </c>
      <c r="T86" s="52">
        <f t="shared" si="21"/>
        <v>1.4752363606769026E-8</v>
      </c>
    </row>
    <row r="87" spans="1:20" ht="12.95" customHeight="1" x14ac:dyDescent="0.2">
      <c r="A87" s="59" t="s">
        <v>352</v>
      </c>
      <c r="B87" s="67" t="s">
        <v>132</v>
      </c>
      <c r="C87" s="68">
        <v>34958.563000000002</v>
      </c>
      <c r="D87" s="68" t="s">
        <v>145</v>
      </c>
      <c r="E87" s="52">
        <f t="shared" si="15"/>
        <v>3532.0044475694772</v>
      </c>
      <c r="F87" s="52">
        <f t="shared" si="16"/>
        <v>3532</v>
      </c>
      <c r="G87" s="52">
        <f t="shared" si="17"/>
        <v>8.2039999979315326E-3</v>
      </c>
      <c r="I87" s="52">
        <f t="shared" si="13"/>
        <v>8.2039999979315326E-3</v>
      </c>
      <c r="P87" s="69">
        <f t="shared" si="18"/>
        <v>2.3807611711460204E-3</v>
      </c>
      <c r="Q87" s="70">
        <f t="shared" si="19"/>
        <v>19940.063000000002</v>
      </c>
      <c r="R87" s="52">
        <f t="shared" si="20"/>
        <v>3.3910110433782309E-5</v>
      </c>
      <c r="S87" s="53">
        <f t="shared" si="14"/>
        <v>0.1</v>
      </c>
      <c r="T87" s="52">
        <f t="shared" si="21"/>
        <v>3.3910110433782313E-6</v>
      </c>
    </row>
    <row r="88" spans="1:20" ht="12.95" customHeight="1" x14ac:dyDescent="0.2">
      <c r="A88" s="59" t="s">
        <v>352</v>
      </c>
      <c r="B88" s="67" t="s">
        <v>132</v>
      </c>
      <c r="C88" s="68">
        <v>35008.362999999998</v>
      </c>
      <c r="D88" s="68" t="s">
        <v>145</v>
      </c>
      <c r="E88" s="52">
        <f t="shared" si="15"/>
        <v>3559.0021267448856</v>
      </c>
      <c r="F88" s="52">
        <f t="shared" si="16"/>
        <v>3559</v>
      </c>
      <c r="G88" s="52">
        <f t="shared" si="17"/>
        <v>3.9229999965755269E-3</v>
      </c>
      <c r="I88" s="52">
        <f t="shared" si="13"/>
        <v>3.9229999965755269E-3</v>
      </c>
      <c r="P88" s="69">
        <f t="shared" si="18"/>
        <v>2.3806078367591913E-3</v>
      </c>
      <c r="Q88" s="70">
        <f t="shared" si="19"/>
        <v>19989.862999999998</v>
      </c>
      <c r="R88" s="52">
        <f t="shared" si="20"/>
        <v>2.3789735746629003E-6</v>
      </c>
      <c r="S88" s="53">
        <f t="shared" si="14"/>
        <v>0.1</v>
      </c>
      <c r="T88" s="52">
        <f t="shared" si="21"/>
        <v>2.3789735746629005E-7</v>
      </c>
    </row>
    <row r="89" spans="1:20" ht="12.95" customHeight="1" x14ac:dyDescent="0.2">
      <c r="A89" s="59" t="s">
        <v>358</v>
      </c>
      <c r="B89" s="67" t="s">
        <v>132</v>
      </c>
      <c r="C89" s="68">
        <v>35244.466</v>
      </c>
      <c r="D89" s="68" t="s">
        <v>145</v>
      </c>
      <c r="E89" s="52">
        <f t="shared" si="15"/>
        <v>3686.9987742619951</v>
      </c>
      <c r="F89" s="52">
        <f t="shared" si="16"/>
        <v>3687</v>
      </c>
      <c r="G89" s="52">
        <f t="shared" si="17"/>
        <v>-2.2610000014537945E-3</v>
      </c>
      <c r="I89" s="52">
        <f t="shared" si="13"/>
        <v>-2.2610000014537945E-3</v>
      </c>
      <c r="P89" s="69">
        <f t="shared" si="18"/>
        <v>2.3714993591616336E-3</v>
      </c>
      <c r="Q89" s="70">
        <f t="shared" si="19"/>
        <v>20225.966</v>
      </c>
      <c r="R89" s="52">
        <f t="shared" si="20"/>
        <v>2.146005032610235E-5</v>
      </c>
      <c r="S89" s="53">
        <f t="shared" si="14"/>
        <v>0.1</v>
      </c>
      <c r="T89" s="52">
        <f t="shared" si="21"/>
        <v>2.1460050326102351E-6</v>
      </c>
    </row>
    <row r="90" spans="1:20" ht="12.95" customHeight="1" x14ac:dyDescent="0.2">
      <c r="A90" s="59" t="s">
        <v>358</v>
      </c>
      <c r="B90" s="67" t="s">
        <v>132</v>
      </c>
      <c r="C90" s="68">
        <v>35340.389000000003</v>
      </c>
      <c r="D90" s="68" t="s">
        <v>145</v>
      </c>
      <c r="E90" s="52">
        <f t="shared" si="15"/>
        <v>3739.0007497548263</v>
      </c>
      <c r="F90" s="52">
        <f t="shared" si="16"/>
        <v>3739</v>
      </c>
      <c r="G90" s="52">
        <f t="shared" si="17"/>
        <v>1.3830000025336631E-3</v>
      </c>
      <c r="I90" s="52">
        <f t="shared" si="13"/>
        <v>1.3830000025336631E-3</v>
      </c>
      <c r="P90" s="69">
        <f t="shared" si="18"/>
        <v>2.3638448368888858E-3</v>
      </c>
      <c r="Q90" s="70">
        <f t="shared" si="19"/>
        <v>20321.889000000003</v>
      </c>
      <c r="R90" s="52">
        <f t="shared" si="20"/>
        <v>9.6205658908132431E-7</v>
      </c>
      <c r="S90" s="53">
        <f t="shared" si="14"/>
        <v>0.1</v>
      </c>
      <c r="T90" s="52">
        <f t="shared" si="21"/>
        <v>9.6205658908132436E-8</v>
      </c>
    </row>
    <row r="91" spans="1:20" ht="12.95" customHeight="1" x14ac:dyDescent="0.2">
      <c r="A91" s="59" t="s">
        <v>364</v>
      </c>
      <c r="B91" s="67" t="s">
        <v>132</v>
      </c>
      <c r="C91" s="68">
        <v>35694.521999999997</v>
      </c>
      <c r="D91" s="68" t="s">
        <v>60</v>
      </c>
      <c r="E91" s="52">
        <f t="shared" si="15"/>
        <v>3930.9840654059417</v>
      </c>
      <c r="F91" s="52">
        <f t="shared" si="16"/>
        <v>3931</v>
      </c>
      <c r="G91" s="52">
        <f t="shared" si="17"/>
        <v>-2.9393000004347414E-2</v>
      </c>
      <c r="I91" s="52">
        <f t="shared" si="13"/>
        <v>-2.9393000004347414E-2</v>
      </c>
      <c r="P91" s="69">
        <f t="shared" si="18"/>
        <v>2.3157906912112105E-3</v>
      </c>
      <c r="Q91" s="70">
        <f t="shared" si="19"/>
        <v>20676.021999999997</v>
      </c>
      <c r="R91" s="52">
        <f t="shared" si="20"/>
        <v>1.0054474073747453E-3</v>
      </c>
      <c r="S91" s="53">
        <f t="shared" si="14"/>
        <v>0.1</v>
      </c>
      <c r="T91" s="52">
        <f t="shared" si="21"/>
        <v>1.0054474073747454E-4</v>
      </c>
    </row>
    <row r="92" spans="1:20" ht="12.95" customHeight="1" x14ac:dyDescent="0.2">
      <c r="A92" s="59" t="s">
        <v>367</v>
      </c>
      <c r="B92" s="67" t="s">
        <v>132</v>
      </c>
      <c r="C92" s="68">
        <v>35720.370000000003</v>
      </c>
      <c r="D92" s="68" t="s">
        <v>145</v>
      </c>
      <c r="E92" s="52">
        <f t="shared" si="15"/>
        <v>3944.9968367177116</v>
      </c>
      <c r="F92" s="52">
        <f t="shared" si="16"/>
        <v>3945</v>
      </c>
      <c r="G92" s="52">
        <f t="shared" si="17"/>
        <v>-5.8349999962956645E-3</v>
      </c>
      <c r="I92" s="52">
        <f t="shared" si="13"/>
        <v>-5.8349999962956645E-3</v>
      </c>
      <c r="P92" s="69">
        <f t="shared" si="18"/>
        <v>2.3110683753357437E-3</v>
      </c>
      <c r="Q92" s="70">
        <f t="shared" si="19"/>
        <v>20701.870000000003</v>
      </c>
      <c r="R92" s="52">
        <f t="shared" si="20"/>
        <v>6.6358429915293595E-5</v>
      </c>
      <c r="S92" s="53">
        <f t="shared" si="14"/>
        <v>0.1</v>
      </c>
      <c r="T92" s="52">
        <f t="shared" si="21"/>
        <v>6.6358429915293599E-6</v>
      </c>
    </row>
    <row r="93" spans="1:20" ht="12.95" customHeight="1" x14ac:dyDescent="0.2">
      <c r="A93" s="59" t="s">
        <v>371</v>
      </c>
      <c r="B93" s="67" t="s">
        <v>132</v>
      </c>
      <c r="C93" s="68">
        <v>35731.442000000003</v>
      </c>
      <c r="D93" s="68" t="s">
        <v>145</v>
      </c>
      <c r="E93" s="52">
        <f t="shared" si="15"/>
        <v>3950.9992122966305</v>
      </c>
      <c r="F93" s="52">
        <f t="shared" si="16"/>
        <v>3951</v>
      </c>
      <c r="G93" s="52">
        <f t="shared" si="17"/>
        <v>-1.4529999971273355E-3</v>
      </c>
      <c r="I93" s="52">
        <f t="shared" si="13"/>
        <v>-1.4529999971273355E-3</v>
      </c>
      <c r="P93" s="69">
        <f t="shared" si="18"/>
        <v>2.3089938307613829E-3</v>
      </c>
      <c r="Q93" s="70">
        <f t="shared" si="19"/>
        <v>20712.942000000003</v>
      </c>
      <c r="R93" s="52">
        <f t="shared" si="20"/>
        <v>1.4152597561072812E-5</v>
      </c>
      <c r="S93" s="53">
        <f t="shared" si="14"/>
        <v>0.1</v>
      </c>
      <c r="T93" s="52">
        <f t="shared" si="21"/>
        <v>1.4152597561072813E-6</v>
      </c>
    </row>
    <row r="94" spans="1:20" ht="12.95" customHeight="1" x14ac:dyDescent="0.2">
      <c r="A94" s="52" t="s">
        <v>61</v>
      </c>
      <c r="C94" s="72">
        <v>35991.525000000001</v>
      </c>
      <c r="D94" s="71"/>
      <c r="E94" s="52">
        <f t="shared" si="15"/>
        <v>4091.9959470953913</v>
      </c>
      <c r="F94" s="52">
        <f t="shared" si="16"/>
        <v>4092</v>
      </c>
      <c r="G94" s="52">
        <f t="shared" si="17"/>
        <v>-7.4759999988600612E-3</v>
      </c>
      <c r="H94" s="52">
        <f>G94</f>
        <v>-7.4759999988600612E-3</v>
      </c>
      <c r="P94" s="69">
        <f t="shared" si="18"/>
        <v>2.2514857543390714E-3</v>
      </c>
      <c r="Q94" s="70">
        <f t="shared" si="19"/>
        <v>20973.025000000001</v>
      </c>
      <c r="R94" s="52">
        <f t="shared" si="20"/>
        <v>9.4623979078692095E-5</v>
      </c>
      <c r="S94" s="53">
        <f>S$15</f>
        <v>0.2</v>
      </c>
      <c r="T94" s="52">
        <f t="shared" si="21"/>
        <v>1.8924795815738419E-5</v>
      </c>
    </row>
    <row r="95" spans="1:20" ht="12.95" customHeight="1" x14ac:dyDescent="0.2">
      <c r="A95" s="59" t="s">
        <v>377</v>
      </c>
      <c r="B95" s="67" t="s">
        <v>132</v>
      </c>
      <c r="C95" s="68">
        <v>36100.362000000001</v>
      </c>
      <c r="D95" s="68" t="s">
        <v>145</v>
      </c>
      <c r="E95" s="52">
        <f t="shared" si="15"/>
        <v>4150.9988870233865</v>
      </c>
      <c r="F95" s="52">
        <f t="shared" si="16"/>
        <v>4151</v>
      </c>
      <c r="G95" s="52">
        <f t="shared" si="17"/>
        <v>-2.0529999965219758E-3</v>
      </c>
      <c r="I95" s="52">
        <f>G95</f>
        <v>-2.0529999965219758E-3</v>
      </c>
      <c r="P95" s="69">
        <f t="shared" si="18"/>
        <v>2.2224370913331397E-3</v>
      </c>
      <c r="Q95" s="70">
        <f t="shared" si="19"/>
        <v>21081.862000000001</v>
      </c>
      <c r="R95" s="52">
        <f t="shared" si="20"/>
        <v>1.827936229220703E-5</v>
      </c>
      <c r="S95" s="53">
        <f>S$16</f>
        <v>0.1</v>
      </c>
      <c r="T95" s="52">
        <f t="shared" si="21"/>
        <v>1.827936229220703E-6</v>
      </c>
    </row>
    <row r="96" spans="1:20" ht="12.95" customHeight="1" x14ac:dyDescent="0.2">
      <c r="A96" s="52" t="s">
        <v>61</v>
      </c>
      <c r="C96" s="71">
        <v>36137.292000000001</v>
      </c>
      <c r="D96" s="71"/>
      <c r="E96" s="52">
        <f t="shared" si="15"/>
        <v>4171.0194551347904</v>
      </c>
      <c r="F96" s="52">
        <f t="shared" si="16"/>
        <v>4171</v>
      </c>
      <c r="G96" s="52">
        <f t="shared" si="17"/>
        <v>3.5886999998183455E-2</v>
      </c>
      <c r="H96" s="52">
        <f>G96</f>
        <v>3.5886999998183455E-2</v>
      </c>
      <c r="P96" s="69">
        <f t="shared" si="18"/>
        <v>2.2119226038973183E-3</v>
      </c>
      <c r="Q96" s="70">
        <f t="shared" si="19"/>
        <v>21118.792000000001</v>
      </c>
      <c r="R96" s="52">
        <f t="shared" si="20"/>
        <v>1.1340108375111611E-3</v>
      </c>
      <c r="S96" s="53">
        <f>S$15</f>
        <v>0.2</v>
      </c>
      <c r="T96" s="52">
        <f t="shared" si="21"/>
        <v>2.2680216750223223E-4</v>
      </c>
    </row>
    <row r="97" spans="1:20" ht="12.95" customHeight="1" x14ac:dyDescent="0.2">
      <c r="A97" s="52" t="s">
        <v>61</v>
      </c>
      <c r="C97" s="71">
        <v>36456.402000000002</v>
      </c>
      <c r="D97" s="71"/>
      <c r="E97" s="52">
        <f t="shared" si="15"/>
        <v>4344.0160294654188</v>
      </c>
      <c r="F97" s="52">
        <f t="shared" si="16"/>
        <v>4344</v>
      </c>
      <c r="G97" s="52">
        <f t="shared" si="17"/>
        <v>2.9567999998107553E-2</v>
      </c>
      <c r="H97" s="52">
        <f>G97</f>
        <v>2.9567999998107553E-2</v>
      </c>
      <c r="P97" s="69">
        <f t="shared" si="18"/>
        <v>2.1068668503689027E-3</v>
      </c>
      <c r="Q97" s="70">
        <f t="shared" si="19"/>
        <v>21437.902000000002</v>
      </c>
      <c r="R97" s="52">
        <f t="shared" si="20"/>
        <v>7.541138337578304E-4</v>
      </c>
      <c r="S97" s="53">
        <f>S$15</f>
        <v>0.2</v>
      </c>
      <c r="T97" s="52">
        <f t="shared" si="21"/>
        <v>1.508227667515661E-4</v>
      </c>
    </row>
    <row r="98" spans="1:20" ht="12.95" customHeight="1" x14ac:dyDescent="0.2">
      <c r="A98" s="52" t="s">
        <v>61</v>
      </c>
      <c r="C98" s="71">
        <v>36480.326999999997</v>
      </c>
      <c r="D98" s="71"/>
      <c r="E98" s="52">
        <f t="shared" si="15"/>
        <v>4356.9863000331216</v>
      </c>
      <c r="F98" s="52">
        <f t="shared" si="16"/>
        <v>4357</v>
      </c>
      <c r="G98" s="52">
        <f t="shared" si="17"/>
        <v>-2.527100000588689E-2</v>
      </c>
      <c r="H98" s="52">
        <f>G98</f>
        <v>-2.527100000588689E-2</v>
      </c>
      <c r="P98" s="69">
        <f t="shared" si="18"/>
        <v>2.0979509848810755E-3</v>
      </c>
      <c r="Q98" s="70">
        <f t="shared" si="19"/>
        <v>21461.826999999997</v>
      </c>
      <c r="R98" s="52">
        <f t="shared" si="20"/>
        <v>7.4905947833505868E-4</v>
      </c>
      <c r="S98" s="53">
        <f>S$15</f>
        <v>0.2</v>
      </c>
      <c r="T98" s="52">
        <f t="shared" si="21"/>
        <v>1.4981189566701174E-4</v>
      </c>
    </row>
    <row r="99" spans="1:20" ht="12.95" customHeight="1" x14ac:dyDescent="0.2">
      <c r="A99" s="52" t="s">
        <v>62</v>
      </c>
      <c r="C99" s="71">
        <v>36480.356</v>
      </c>
      <c r="D99" s="71"/>
      <c r="E99" s="52">
        <f t="shared" si="15"/>
        <v>4357.0020215732047</v>
      </c>
      <c r="F99" s="52">
        <f t="shared" si="16"/>
        <v>4357</v>
      </c>
      <c r="G99" s="52">
        <f t="shared" si="17"/>
        <v>3.7289999963832088E-3</v>
      </c>
      <c r="H99" s="52">
        <f>G99</f>
        <v>3.7289999963832088E-3</v>
      </c>
      <c r="P99" s="69">
        <f t="shared" si="18"/>
        <v>2.0979509848810755E-3</v>
      </c>
      <c r="Q99" s="70">
        <f t="shared" si="19"/>
        <v>21461.856</v>
      </c>
      <c r="R99" s="52">
        <f t="shared" si="20"/>
        <v>2.6603208779220864E-6</v>
      </c>
      <c r="S99" s="53">
        <f>S$15</f>
        <v>0.2</v>
      </c>
      <c r="T99" s="52">
        <f t="shared" si="21"/>
        <v>5.3206417558441728E-7</v>
      </c>
    </row>
    <row r="100" spans="1:20" ht="12.95" customHeight="1" x14ac:dyDescent="0.2">
      <c r="A100" s="52" t="s">
        <v>61</v>
      </c>
      <c r="C100" s="71">
        <v>36541.224000000002</v>
      </c>
      <c r="D100" s="71"/>
      <c r="E100" s="52">
        <f t="shared" si="15"/>
        <v>4389.9999078392484</v>
      </c>
      <c r="F100" s="52">
        <f t="shared" si="16"/>
        <v>4390</v>
      </c>
      <c r="G100" s="52">
        <f t="shared" si="17"/>
        <v>-1.6999999934341758E-4</v>
      </c>
      <c r="H100" s="52">
        <f>G100</f>
        <v>-1.6999999934341758E-4</v>
      </c>
      <c r="P100" s="69">
        <f t="shared" si="18"/>
        <v>2.0746771126030419E-3</v>
      </c>
      <c r="Q100" s="70">
        <f t="shared" si="19"/>
        <v>21522.724000000002</v>
      </c>
      <c r="R100" s="52">
        <f t="shared" si="20"/>
        <v>5.0385753368962987E-6</v>
      </c>
      <c r="S100" s="53">
        <f>S$15</f>
        <v>0.2</v>
      </c>
      <c r="T100" s="52">
        <f t="shared" si="21"/>
        <v>1.0077150673792599E-6</v>
      </c>
    </row>
    <row r="101" spans="1:20" ht="12.95" customHeight="1" x14ac:dyDescent="0.2">
      <c r="A101" s="59" t="s">
        <v>397</v>
      </c>
      <c r="B101" s="67" t="s">
        <v>132</v>
      </c>
      <c r="C101" s="68">
        <v>36727.531000000003</v>
      </c>
      <c r="D101" s="68" t="s">
        <v>145</v>
      </c>
      <c r="E101" s="52">
        <f t="shared" si="15"/>
        <v>4491.0010446692331</v>
      </c>
      <c r="F101" s="52">
        <f t="shared" si="16"/>
        <v>4491</v>
      </c>
      <c r="G101" s="52">
        <f t="shared" si="17"/>
        <v>1.9270000047981739E-3</v>
      </c>
      <c r="I101" s="52">
        <f>G101</f>
        <v>1.9270000047981739E-3</v>
      </c>
      <c r="P101" s="69">
        <f t="shared" si="18"/>
        <v>1.997727416733713E-3</v>
      </c>
      <c r="Q101" s="70">
        <f t="shared" si="19"/>
        <v>21709.031000000003</v>
      </c>
      <c r="R101" s="52">
        <f t="shared" si="20"/>
        <v>5.0023667990994379E-9</v>
      </c>
      <c r="S101" s="53">
        <f>S$16</f>
        <v>0.1</v>
      </c>
      <c r="T101" s="52">
        <f t="shared" si="21"/>
        <v>5.0023667990994383E-10</v>
      </c>
    </row>
    <row r="102" spans="1:20" ht="12.95" customHeight="1" x14ac:dyDescent="0.2">
      <c r="A102" s="52" t="s">
        <v>62</v>
      </c>
      <c r="C102" s="71">
        <v>36847.398000000001</v>
      </c>
      <c r="D102" s="71"/>
      <c r="E102" s="52">
        <f t="shared" si="15"/>
        <v>4555.9835910491311</v>
      </c>
      <c r="F102" s="52">
        <f t="shared" si="16"/>
        <v>4556</v>
      </c>
      <c r="G102" s="52">
        <f t="shared" si="17"/>
        <v>-3.0268000002251938E-2</v>
      </c>
      <c r="H102" s="52">
        <f>G102</f>
        <v>-3.0268000002251938E-2</v>
      </c>
      <c r="P102" s="69">
        <f t="shared" si="18"/>
        <v>1.9436470175996853E-3</v>
      </c>
      <c r="Q102" s="70">
        <f t="shared" si="19"/>
        <v>21828.898000000001</v>
      </c>
      <c r="R102" s="52">
        <f t="shared" si="20"/>
        <v>1.0375902037315159E-3</v>
      </c>
      <c r="S102" s="53">
        <f>S$15</f>
        <v>0.2</v>
      </c>
      <c r="T102" s="52">
        <f t="shared" si="21"/>
        <v>2.0751804074630321E-4</v>
      </c>
    </row>
    <row r="103" spans="1:20" ht="12.95" customHeight="1" x14ac:dyDescent="0.2">
      <c r="A103" s="52" t="s">
        <v>62</v>
      </c>
      <c r="C103" s="71">
        <v>36847.398000000001</v>
      </c>
      <c r="D103" s="71"/>
      <c r="E103" s="52">
        <f t="shared" si="15"/>
        <v>4555.9835910491311</v>
      </c>
      <c r="F103" s="52">
        <f t="shared" si="16"/>
        <v>4556</v>
      </c>
      <c r="G103" s="52">
        <f t="shared" si="17"/>
        <v>-3.0268000002251938E-2</v>
      </c>
      <c r="H103" s="52">
        <f>G103</f>
        <v>-3.0268000002251938E-2</v>
      </c>
      <c r="P103" s="69">
        <f t="shared" si="18"/>
        <v>1.9436470175996853E-3</v>
      </c>
      <c r="Q103" s="70">
        <f t="shared" si="19"/>
        <v>21828.898000000001</v>
      </c>
      <c r="R103" s="52">
        <f t="shared" si="20"/>
        <v>1.0375902037315159E-3</v>
      </c>
      <c r="S103" s="53">
        <f>S$15</f>
        <v>0.2</v>
      </c>
      <c r="T103" s="52">
        <f t="shared" si="21"/>
        <v>2.0751804074630321E-4</v>
      </c>
    </row>
    <row r="104" spans="1:20" ht="12.95" customHeight="1" x14ac:dyDescent="0.2">
      <c r="A104" s="59" t="s">
        <v>391</v>
      </c>
      <c r="B104" s="67" t="s">
        <v>132</v>
      </c>
      <c r="C104" s="68">
        <v>36847.436000000002</v>
      </c>
      <c r="D104" s="68" t="s">
        <v>145</v>
      </c>
      <c r="E104" s="52">
        <f t="shared" si="15"/>
        <v>4556.004191687859</v>
      </c>
      <c r="F104" s="52">
        <f t="shared" si="16"/>
        <v>4556</v>
      </c>
      <c r="G104" s="52">
        <f t="shared" si="17"/>
        <v>7.7319999982137233E-3</v>
      </c>
      <c r="I104" s="52">
        <f>G104</f>
        <v>7.7319999982137233E-3</v>
      </c>
      <c r="P104" s="69">
        <f t="shared" si="18"/>
        <v>1.9436470175996853E-3</v>
      </c>
      <c r="Q104" s="70">
        <f t="shared" si="19"/>
        <v>21828.936000000002</v>
      </c>
      <c r="R104" s="52">
        <f t="shared" si="20"/>
        <v>3.3505030228183419E-5</v>
      </c>
      <c r="S104" s="53">
        <f>S$16</f>
        <v>0.1</v>
      </c>
      <c r="T104" s="52">
        <f t="shared" si="21"/>
        <v>3.3505030228183419E-6</v>
      </c>
    </row>
    <row r="105" spans="1:20" ht="12.95" customHeight="1" x14ac:dyDescent="0.2">
      <c r="A105" s="52" t="s">
        <v>62</v>
      </c>
      <c r="C105" s="71">
        <v>36897.266000000003</v>
      </c>
      <c r="D105" s="71"/>
      <c r="E105" s="52">
        <f t="shared" si="15"/>
        <v>4583.018134525425</v>
      </c>
      <c r="F105" s="52">
        <f t="shared" si="16"/>
        <v>4583</v>
      </c>
      <c r="G105" s="52">
        <f t="shared" si="17"/>
        <v>3.3451000002969522E-2</v>
      </c>
      <c r="H105" s="52">
        <f>G105</f>
        <v>3.3451000002969522E-2</v>
      </c>
      <c r="P105" s="69">
        <f t="shared" si="18"/>
        <v>1.9201334670972334E-3</v>
      </c>
      <c r="Q105" s="70">
        <f t="shared" si="19"/>
        <v>21878.766000000003</v>
      </c>
      <c r="R105" s="52">
        <f t="shared" si="20"/>
        <v>9.9419554450299089E-4</v>
      </c>
      <c r="S105" s="53">
        <f>S$15</f>
        <v>0.2</v>
      </c>
      <c r="T105" s="52">
        <f t="shared" si="21"/>
        <v>1.988391089005982E-4</v>
      </c>
    </row>
    <row r="106" spans="1:20" ht="12.95" customHeight="1" x14ac:dyDescent="0.2">
      <c r="A106" s="52" t="s">
        <v>61</v>
      </c>
      <c r="C106" s="71">
        <v>37107.51</v>
      </c>
      <c r="D106" s="71"/>
      <c r="E106" s="52">
        <f t="shared" si="15"/>
        <v>4696.9960473879746</v>
      </c>
      <c r="F106" s="52">
        <f t="shared" si="16"/>
        <v>4697</v>
      </c>
      <c r="G106" s="52">
        <f t="shared" si="17"/>
        <v>-7.2910000017145649E-3</v>
      </c>
      <c r="H106" s="52">
        <f>G106</f>
        <v>-7.2910000017145649E-3</v>
      </c>
      <c r="P106" s="69">
        <f t="shared" si="18"/>
        <v>1.8140634479864217E-3</v>
      </c>
      <c r="Q106" s="70">
        <f t="shared" si="19"/>
        <v>22089.010000000002</v>
      </c>
      <c r="R106" s="52">
        <f t="shared" si="20"/>
        <v>8.2902180423080827E-5</v>
      </c>
      <c r="S106" s="53">
        <f>S$15</f>
        <v>0.2</v>
      </c>
      <c r="T106" s="52">
        <f t="shared" si="21"/>
        <v>1.6580436084616165E-5</v>
      </c>
    </row>
    <row r="107" spans="1:20" ht="12.95" customHeight="1" x14ac:dyDescent="0.2">
      <c r="A107" s="52" t="s">
        <v>63</v>
      </c>
      <c r="C107" s="71">
        <v>37192.374000000003</v>
      </c>
      <c r="D107" s="71"/>
      <c r="E107" s="52">
        <f t="shared" si="15"/>
        <v>4743.0026948888199</v>
      </c>
      <c r="F107" s="52">
        <f t="shared" si="16"/>
        <v>4743</v>
      </c>
      <c r="G107" s="52">
        <f t="shared" si="17"/>
        <v>4.9710000021150336E-3</v>
      </c>
      <c r="I107" s="52">
        <f t="shared" ref="I107:I112" si="22">G107</f>
        <v>4.9710000021150336E-3</v>
      </c>
      <c r="P107" s="69">
        <f t="shared" si="18"/>
        <v>1.7681539768117961E-3</v>
      </c>
      <c r="Q107" s="70">
        <f t="shared" si="19"/>
        <v>22173.874000000003</v>
      </c>
      <c r="R107" s="52">
        <f t="shared" si="20"/>
        <v>1.0258222661800746E-5</v>
      </c>
      <c r="S107" s="53">
        <f t="shared" ref="S107:S112" si="23">S$16</f>
        <v>0.1</v>
      </c>
      <c r="T107" s="52">
        <f t="shared" si="21"/>
        <v>1.0258222661800746E-6</v>
      </c>
    </row>
    <row r="108" spans="1:20" ht="12.95" customHeight="1" x14ac:dyDescent="0.2">
      <c r="A108" s="59" t="s">
        <v>418</v>
      </c>
      <c r="B108" s="67" t="s">
        <v>132</v>
      </c>
      <c r="C108" s="68">
        <v>37192.381999999998</v>
      </c>
      <c r="D108" s="68" t="s">
        <v>145</v>
      </c>
      <c r="E108" s="52">
        <f t="shared" si="15"/>
        <v>4743.0070318653916</v>
      </c>
      <c r="F108" s="52">
        <f t="shared" si="16"/>
        <v>4743</v>
      </c>
      <c r="G108" s="52">
        <f t="shared" si="17"/>
        <v>1.297099999646889E-2</v>
      </c>
      <c r="I108" s="52">
        <f t="shared" si="22"/>
        <v>1.297099999646889E-2</v>
      </c>
      <c r="P108" s="69">
        <f t="shared" si="18"/>
        <v>1.7681539768117961E-3</v>
      </c>
      <c r="Q108" s="70">
        <f t="shared" si="19"/>
        <v>22173.881999999998</v>
      </c>
      <c r="R108" s="52">
        <f t="shared" si="20"/>
        <v>1.2550375894014679E-4</v>
      </c>
      <c r="S108" s="53">
        <f t="shared" si="23"/>
        <v>0.1</v>
      </c>
      <c r="T108" s="52">
        <f t="shared" si="21"/>
        <v>1.2550375894014679E-5</v>
      </c>
    </row>
    <row r="109" spans="1:20" ht="12.95" customHeight="1" x14ac:dyDescent="0.2">
      <c r="A109" s="59" t="s">
        <v>418</v>
      </c>
      <c r="B109" s="67" t="s">
        <v>132</v>
      </c>
      <c r="C109" s="68">
        <v>37192.383000000002</v>
      </c>
      <c r="D109" s="68" t="s">
        <v>145</v>
      </c>
      <c r="E109" s="52">
        <f t="shared" si="15"/>
        <v>4743.0075739874655</v>
      </c>
      <c r="F109" s="52">
        <f t="shared" si="16"/>
        <v>4743</v>
      </c>
      <c r="G109" s="52">
        <f t="shared" si="17"/>
        <v>1.3971000000310596E-2</v>
      </c>
      <c r="I109" s="52">
        <f t="shared" si="22"/>
        <v>1.3971000000310596E-2</v>
      </c>
      <c r="P109" s="69">
        <f t="shared" si="18"/>
        <v>1.7681539768117961E-3</v>
      </c>
      <c r="Q109" s="70">
        <f t="shared" si="19"/>
        <v>22173.883000000002</v>
      </c>
      <c r="R109" s="52">
        <f t="shared" si="20"/>
        <v>1.4890945107322046E-4</v>
      </c>
      <c r="S109" s="53">
        <f t="shared" si="23"/>
        <v>0.1</v>
      </c>
      <c r="T109" s="52">
        <f t="shared" si="21"/>
        <v>1.4890945107322047E-5</v>
      </c>
    </row>
    <row r="110" spans="1:20" ht="12.95" customHeight="1" x14ac:dyDescent="0.2">
      <c r="A110" s="52" t="s">
        <v>63</v>
      </c>
      <c r="C110" s="71">
        <v>37192.387999999999</v>
      </c>
      <c r="D110" s="71"/>
      <c r="E110" s="52">
        <f t="shared" si="15"/>
        <v>4743.0102845978226</v>
      </c>
      <c r="F110" s="52">
        <f t="shared" si="16"/>
        <v>4743</v>
      </c>
      <c r="G110" s="52">
        <f t="shared" si="17"/>
        <v>1.8970999997691251E-2</v>
      </c>
      <c r="I110" s="52">
        <f t="shared" si="22"/>
        <v>1.8970999997691251E-2</v>
      </c>
      <c r="P110" s="69">
        <f t="shared" si="18"/>
        <v>1.7681539768117961E-3</v>
      </c>
      <c r="Q110" s="70">
        <f t="shared" si="19"/>
        <v>22173.887999999999</v>
      </c>
      <c r="R110" s="52">
        <f t="shared" si="20"/>
        <v>2.959379112180881E-4</v>
      </c>
      <c r="S110" s="53">
        <f t="shared" si="23"/>
        <v>0.1</v>
      </c>
      <c r="T110" s="52">
        <f t="shared" si="21"/>
        <v>2.959379112180881E-5</v>
      </c>
    </row>
    <row r="111" spans="1:20" ht="12.95" customHeight="1" x14ac:dyDescent="0.2">
      <c r="A111" s="52" t="s">
        <v>63</v>
      </c>
      <c r="C111" s="71">
        <v>37548.385999999999</v>
      </c>
      <c r="D111" s="71"/>
      <c r="E111" s="52">
        <f t="shared" si="15"/>
        <v>4936.0046579128393</v>
      </c>
      <c r="F111" s="52">
        <f t="shared" si="16"/>
        <v>4936</v>
      </c>
      <c r="G111" s="52">
        <f t="shared" si="17"/>
        <v>8.5919999983161688E-3</v>
      </c>
      <c r="I111" s="52">
        <f t="shared" si="22"/>
        <v>8.5919999983161688E-3</v>
      </c>
      <c r="P111" s="69">
        <f t="shared" si="18"/>
        <v>1.5560471020039934E-3</v>
      </c>
      <c r="Q111" s="70">
        <f t="shared" si="19"/>
        <v>22529.885999999999</v>
      </c>
      <c r="R111" s="52">
        <f t="shared" si="20"/>
        <v>4.9504633159123688E-5</v>
      </c>
      <c r="S111" s="53">
        <f t="shared" si="23"/>
        <v>0.1</v>
      </c>
      <c r="T111" s="52">
        <f t="shared" si="21"/>
        <v>4.9504633159123691E-6</v>
      </c>
    </row>
    <row r="112" spans="1:20" ht="12.95" customHeight="1" x14ac:dyDescent="0.2">
      <c r="A112" s="52" t="s">
        <v>63</v>
      </c>
      <c r="C112" s="71">
        <v>37548.387000000002</v>
      </c>
      <c r="D112" s="71"/>
      <c r="E112" s="52">
        <f t="shared" si="15"/>
        <v>4936.0052000349133</v>
      </c>
      <c r="F112" s="52">
        <f t="shared" si="16"/>
        <v>4936</v>
      </c>
      <c r="G112" s="52">
        <f t="shared" si="17"/>
        <v>9.5920000021578744E-3</v>
      </c>
      <c r="I112" s="52">
        <f t="shared" si="22"/>
        <v>9.5920000021578744E-3</v>
      </c>
      <c r="P112" s="69">
        <f t="shared" si="18"/>
        <v>1.5560471020039934E-3</v>
      </c>
      <c r="Q112" s="70">
        <f t="shared" si="19"/>
        <v>22529.887000000002</v>
      </c>
      <c r="R112" s="52">
        <f t="shared" si="20"/>
        <v>6.4576539013491569E-5</v>
      </c>
      <c r="S112" s="53">
        <f t="shared" si="23"/>
        <v>0.1</v>
      </c>
      <c r="T112" s="52">
        <f t="shared" si="21"/>
        <v>6.4576539013491575E-6</v>
      </c>
    </row>
    <row r="113" spans="1:20" ht="12.95" customHeight="1" x14ac:dyDescent="0.2">
      <c r="A113" s="52" t="s">
        <v>61</v>
      </c>
      <c r="C113" s="71">
        <v>37904.411</v>
      </c>
      <c r="D113" s="71"/>
      <c r="E113" s="52">
        <f t="shared" si="15"/>
        <v>5129.0136685237958</v>
      </c>
      <c r="F113" s="52">
        <f t="shared" si="16"/>
        <v>5129</v>
      </c>
      <c r="G113" s="52">
        <f t="shared" si="17"/>
        <v>2.5213000000803731E-2</v>
      </c>
      <c r="H113" s="52">
        <f>G113</f>
        <v>2.5213000000803731E-2</v>
      </c>
      <c r="O113" s="52">
        <f t="shared" ref="O113:O176" ca="1" si="24">+C$11+C$12*F113</f>
        <v>2.5680996259127113E-3</v>
      </c>
      <c r="P113" s="69">
        <f t="shared" si="18"/>
        <v>1.312467980014085E-3</v>
      </c>
      <c r="Q113" s="70">
        <f t="shared" si="19"/>
        <v>22885.911</v>
      </c>
      <c r="R113" s="52">
        <f t="shared" si="20"/>
        <v>5.7123543087679118E-4</v>
      </c>
      <c r="S113" s="53">
        <f>S$15</f>
        <v>0.2</v>
      </c>
      <c r="T113" s="52">
        <f t="shared" si="21"/>
        <v>1.1424708617535824E-4</v>
      </c>
    </row>
    <row r="114" spans="1:20" ht="12.95" customHeight="1" x14ac:dyDescent="0.2">
      <c r="A114" s="52" t="s">
        <v>64</v>
      </c>
      <c r="C114" s="71">
        <v>38592.425000000003</v>
      </c>
      <c r="D114" s="71"/>
      <c r="E114" s="52">
        <f t="shared" si="15"/>
        <v>5502.001243628034</v>
      </c>
      <c r="F114" s="52">
        <f t="shared" si="16"/>
        <v>5502</v>
      </c>
      <c r="G114" s="52">
        <f t="shared" si="17"/>
        <v>2.2940000053495169E-3</v>
      </c>
      <c r="I114" s="52">
        <f>G114</f>
        <v>2.2940000053495169E-3</v>
      </c>
      <c r="O114" s="52">
        <f t="shared" ca="1" si="24"/>
        <v>1.1866531312070862E-3</v>
      </c>
      <c r="P114" s="69">
        <f t="shared" si="18"/>
        <v>7.5252821375921056E-4</v>
      </c>
      <c r="Q114" s="70">
        <f t="shared" si="19"/>
        <v>23573.925000000003</v>
      </c>
      <c r="R114" s="52">
        <f t="shared" si="20"/>
        <v>2.3761352842686285E-6</v>
      </c>
      <c r="S114" s="53">
        <f>S$16</f>
        <v>0.1</v>
      </c>
      <c r="T114" s="52">
        <f t="shared" si="21"/>
        <v>2.3761352842686287E-7</v>
      </c>
    </row>
    <row r="115" spans="1:20" ht="12.95" customHeight="1" x14ac:dyDescent="0.2">
      <c r="A115" s="52" t="s">
        <v>64</v>
      </c>
      <c r="C115" s="71">
        <v>38616.394</v>
      </c>
      <c r="D115" s="71"/>
      <c r="E115" s="52">
        <f t="shared" si="15"/>
        <v>5514.9953675668958</v>
      </c>
      <c r="F115" s="52">
        <f t="shared" si="16"/>
        <v>5515</v>
      </c>
      <c r="G115" s="52">
        <f t="shared" si="17"/>
        <v>-8.5450000042328611E-3</v>
      </c>
      <c r="I115" s="52">
        <f>G115</f>
        <v>-8.5450000042328611E-3</v>
      </c>
      <c r="O115" s="52">
        <f t="shared" ca="1" si="24"/>
        <v>1.138506202437186E-3</v>
      </c>
      <c r="P115" s="69">
        <f t="shared" si="18"/>
        <v>7.3089299448794026E-4</v>
      </c>
      <c r="Q115" s="70">
        <f t="shared" si="19"/>
        <v>23597.894</v>
      </c>
      <c r="R115" s="52">
        <f t="shared" si="20"/>
        <v>8.6042190923717578E-5</v>
      </c>
      <c r="S115" s="53">
        <f>S$16</f>
        <v>0.1</v>
      </c>
      <c r="T115" s="52">
        <f t="shared" si="21"/>
        <v>8.6042190923717585E-6</v>
      </c>
    </row>
    <row r="116" spans="1:20" ht="12.95" customHeight="1" x14ac:dyDescent="0.2">
      <c r="A116" s="73" t="s">
        <v>61</v>
      </c>
      <c r="B116" s="73"/>
      <c r="C116" s="68">
        <v>38640.39</v>
      </c>
      <c r="D116" s="68"/>
      <c r="E116" s="52">
        <f t="shared" si="15"/>
        <v>5528.0041288016982</v>
      </c>
      <c r="F116" s="52">
        <f t="shared" si="16"/>
        <v>5528</v>
      </c>
      <c r="G116" s="52">
        <f t="shared" si="17"/>
        <v>7.6160000025993213E-3</v>
      </c>
      <c r="H116" s="52">
        <f>G116</f>
        <v>7.6160000025993213E-3</v>
      </c>
      <c r="O116" s="52">
        <f t="shared" ca="1" si="24"/>
        <v>1.0903592736672858E-3</v>
      </c>
      <c r="P116" s="69">
        <f t="shared" si="18"/>
        <v>7.0911498454379399E-4</v>
      </c>
      <c r="Q116" s="70">
        <f t="shared" si="19"/>
        <v>23621.89</v>
      </c>
      <c r="R116" s="52">
        <f t="shared" si="20"/>
        <v>4.7705060652639905E-5</v>
      </c>
      <c r="S116" s="53">
        <f>S$15</f>
        <v>0.2</v>
      </c>
      <c r="T116" s="52">
        <f t="shared" si="21"/>
        <v>9.5410121305279823E-6</v>
      </c>
    </row>
    <row r="117" spans="1:20" ht="12.95" customHeight="1" x14ac:dyDescent="0.2">
      <c r="A117" s="73" t="s">
        <v>65</v>
      </c>
      <c r="B117" s="73"/>
      <c r="C117" s="68">
        <v>38961.356</v>
      </c>
      <c r="D117" s="68"/>
      <c r="E117" s="52">
        <f t="shared" si="15"/>
        <v>5702.0068816975781</v>
      </c>
      <c r="F117" s="52">
        <f t="shared" si="16"/>
        <v>5702</v>
      </c>
      <c r="G117" s="52">
        <f t="shared" si="17"/>
        <v>1.2693999997281935E-2</v>
      </c>
      <c r="I117" s="52">
        <f>G117</f>
        <v>1.2693999997281935E-2</v>
      </c>
      <c r="O117" s="52">
        <f t="shared" ca="1" si="24"/>
        <v>4.4593115013168497E-4</v>
      </c>
      <c r="P117" s="69">
        <f t="shared" si="18"/>
        <v>4.0387877181841288E-4</v>
      </c>
      <c r="Q117" s="70">
        <f t="shared" si="19"/>
        <v>23942.856</v>
      </c>
      <c r="R117" s="52">
        <f t="shared" si="20"/>
        <v>1.5104707973658899E-4</v>
      </c>
      <c r="S117" s="53">
        <f>S$16</f>
        <v>0.1</v>
      </c>
      <c r="T117" s="52">
        <f t="shared" si="21"/>
        <v>1.51047079736589E-5</v>
      </c>
    </row>
    <row r="118" spans="1:20" ht="12.95" customHeight="1" x14ac:dyDescent="0.2">
      <c r="A118" s="73" t="s">
        <v>65</v>
      </c>
      <c r="B118" s="73"/>
      <c r="C118" s="68">
        <v>39033.292999999998</v>
      </c>
      <c r="D118" s="68"/>
      <c r="E118" s="52">
        <f t="shared" si="15"/>
        <v>5741.0055171763224</v>
      </c>
      <c r="F118" s="52">
        <f t="shared" si="16"/>
        <v>5741</v>
      </c>
      <c r="G118" s="52">
        <f t="shared" si="17"/>
        <v>1.0176999996474478E-2</v>
      </c>
      <c r="I118" s="52">
        <f>G118</f>
        <v>1.0176999996474478E-2</v>
      </c>
      <c r="O118" s="52">
        <f t="shared" ca="1" si="24"/>
        <v>3.0149036382198097E-4</v>
      </c>
      <c r="P118" s="69">
        <f t="shared" si="18"/>
        <v>3.3195440323809111E-4</v>
      </c>
      <c r="Q118" s="70">
        <f t="shared" si="19"/>
        <v>24014.792999999998</v>
      </c>
      <c r="R118" s="52">
        <f t="shared" si="20"/>
        <v>9.6924922732903211E-5</v>
      </c>
      <c r="S118" s="53">
        <f>S$16</f>
        <v>0.1</v>
      </c>
      <c r="T118" s="52">
        <f t="shared" si="21"/>
        <v>9.6924922732903224E-6</v>
      </c>
    </row>
    <row r="119" spans="1:20" ht="12.95" customHeight="1" x14ac:dyDescent="0.2">
      <c r="A119" s="59" t="s">
        <v>458</v>
      </c>
      <c r="B119" s="67" t="s">
        <v>132</v>
      </c>
      <c r="C119" s="68">
        <v>39293.391000000003</v>
      </c>
      <c r="D119" s="68" t="s">
        <v>145</v>
      </c>
      <c r="E119" s="52">
        <f t="shared" si="15"/>
        <v>5882.0103838061641</v>
      </c>
      <c r="F119" s="52">
        <f t="shared" si="16"/>
        <v>5882</v>
      </c>
      <c r="G119" s="52">
        <f t="shared" si="17"/>
        <v>1.9154000001435634E-2</v>
      </c>
      <c r="I119" s="52">
        <f>G119</f>
        <v>1.9154000001435634E-2</v>
      </c>
      <c r="O119" s="52">
        <f t="shared" ca="1" si="24"/>
        <v>-2.2071863283617751E-4</v>
      </c>
      <c r="P119" s="69">
        <f t="shared" si="18"/>
        <v>6.1198173407838591E-5</v>
      </c>
      <c r="Q119" s="70">
        <f t="shared" si="19"/>
        <v>24274.891000000003</v>
      </c>
      <c r="R119" s="52">
        <f t="shared" si="20"/>
        <v>3.6453508164434149E-4</v>
      </c>
      <c r="S119" s="53">
        <f>S$16</f>
        <v>0.1</v>
      </c>
      <c r="T119" s="52">
        <f t="shared" si="21"/>
        <v>3.6453508164434148E-5</v>
      </c>
    </row>
    <row r="120" spans="1:20" ht="12.95" customHeight="1" x14ac:dyDescent="0.2">
      <c r="A120" s="73" t="s">
        <v>37</v>
      </c>
      <c r="B120" s="73"/>
      <c r="C120" s="68">
        <v>39673.375999999997</v>
      </c>
      <c r="D120" s="68">
        <v>5.0000000000000001E-3</v>
      </c>
      <c r="E120" s="52">
        <f t="shared" si="15"/>
        <v>6088.0086392573339</v>
      </c>
      <c r="F120" s="52">
        <f t="shared" si="16"/>
        <v>6088</v>
      </c>
      <c r="G120" s="52">
        <f t="shared" si="17"/>
        <v>1.5935999996145256E-2</v>
      </c>
      <c r="K120" s="52">
        <f>+G120</f>
        <v>1.5935999996145256E-2</v>
      </c>
      <c r="O120" s="52">
        <f t="shared" ca="1" si="24"/>
        <v>-9.8366227334384382E-4</v>
      </c>
      <c r="P120" s="69">
        <f t="shared" si="18"/>
        <v>-3.6457287314139129E-4</v>
      </c>
      <c r="Q120" s="70">
        <f t="shared" si="19"/>
        <v>24654.875999999997</v>
      </c>
      <c r="R120" s="52">
        <f t="shared" si="20"/>
        <v>2.6570867586692398E-4</v>
      </c>
      <c r="S120" s="53">
        <f>S$18</f>
        <v>1</v>
      </c>
      <c r="T120" s="52">
        <f t="shared" si="21"/>
        <v>2.6570867586692398E-4</v>
      </c>
    </row>
    <row r="121" spans="1:20" ht="12.95" customHeight="1" x14ac:dyDescent="0.2">
      <c r="A121" s="46" t="s">
        <v>37</v>
      </c>
      <c r="B121" s="46" t="s">
        <v>154</v>
      </c>
      <c r="C121" s="46">
        <v>39673.376000000004</v>
      </c>
      <c r="D121" s="46">
        <v>5.0000000000000001E-3</v>
      </c>
      <c r="E121" s="52">
        <f t="shared" si="15"/>
        <v>6088.0086392573376</v>
      </c>
      <c r="F121" s="52">
        <f t="shared" si="16"/>
        <v>6088</v>
      </c>
      <c r="G121" s="52">
        <f t="shared" si="17"/>
        <v>1.5936000003421213E-2</v>
      </c>
      <c r="K121" s="52">
        <f>+G121</f>
        <v>1.5936000003421213E-2</v>
      </c>
      <c r="O121" s="52">
        <f t="shared" ca="1" si="24"/>
        <v>-9.8366227334384382E-4</v>
      </c>
      <c r="P121" s="69">
        <f t="shared" si="18"/>
        <v>-3.6457287314139129E-4</v>
      </c>
      <c r="Q121" s="70">
        <f t="shared" si="19"/>
        <v>24654.876000000004</v>
      </c>
      <c r="R121" s="52">
        <f t="shared" si="20"/>
        <v>2.6570867610412855E-4</v>
      </c>
      <c r="S121" s="53">
        <f>S$18</f>
        <v>1</v>
      </c>
      <c r="T121" s="52">
        <f t="shared" si="21"/>
        <v>2.6570867610412855E-4</v>
      </c>
    </row>
    <row r="122" spans="1:20" ht="12.95" customHeight="1" x14ac:dyDescent="0.2">
      <c r="A122" s="59" t="s">
        <v>37</v>
      </c>
      <c r="B122" s="67" t="s">
        <v>132</v>
      </c>
      <c r="C122" s="68">
        <v>39732.396999999997</v>
      </c>
      <c r="D122" s="68" t="s">
        <v>145</v>
      </c>
      <c r="E122" s="52">
        <f t="shared" si="15"/>
        <v>6120.00522605677</v>
      </c>
      <c r="F122" s="52">
        <f t="shared" si="16"/>
        <v>6120</v>
      </c>
      <c r="G122" s="52">
        <f t="shared" si="17"/>
        <v>9.6399999965797178E-3</v>
      </c>
      <c r="I122" s="52">
        <f t="shared" ref="I122:I153" si="25">G122</f>
        <v>9.6399999965797178E-3</v>
      </c>
      <c r="O122" s="52">
        <f t="shared" ca="1" si="24"/>
        <v>-1.1021777903159058E-3</v>
      </c>
      <c r="P122" s="69">
        <f t="shared" si="18"/>
        <v>-4.3392950201169046E-4</v>
      </c>
      <c r="Q122" s="70">
        <f t="shared" si="19"/>
        <v>24713.896999999997</v>
      </c>
      <c r="R122" s="52">
        <f t="shared" si="20"/>
        <v>1.0148405554259015E-4</v>
      </c>
      <c r="S122" s="53">
        <f t="shared" ref="S122:S153" si="26">S$16</f>
        <v>0.1</v>
      </c>
      <c r="T122" s="52">
        <f t="shared" si="21"/>
        <v>1.0148405554259016E-5</v>
      </c>
    </row>
    <row r="123" spans="1:20" ht="12.95" customHeight="1" x14ac:dyDescent="0.2">
      <c r="A123" s="73" t="s">
        <v>699</v>
      </c>
      <c r="B123" s="73"/>
      <c r="C123" s="68">
        <v>40084.71</v>
      </c>
      <c r="D123" s="68"/>
      <c r="E123" s="52">
        <f t="shared" si="15"/>
        <v>6311.0018795372216</v>
      </c>
      <c r="F123" s="52">
        <f t="shared" si="16"/>
        <v>6311</v>
      </c>
      <c r="G123" s="52">
        <f t="shared" si="17"/>
        <v>3.4669999949983321E-3</v>
      </c>
      <c r="I123" s="52">
        <f t="shared" si="25"/>
        <v>3.4669999949983321E-3</v>
      </c>
      <c r="O123" s="52">
        <f t="shared" ca="1" si="24"/>
        <v>-1.8095672822429146E-3</v>
      </c>
      <c r="P123" s="69">
        <f t="shared" si="18"/>
        <v>-8.6589561765112316E-4</v>
      </c>
      <c r="Q123" s="70">
        <f t="shared" si="19"/>
        <v>25066.21</v>
      </c>
      <c r="R123" s="52">
        <f t="shared" si="20"/>
        <v>1.8773984390116897E-5</v>
      </c>
      <c r="S123" s="53">
        <f t="shared" si="26"/>
        <v>0.1</v>
      </c>
      <c r="T123" s="52">
        <f t="shared" si="21"/>
        <v>1.8773984390116899E-6</v>
      </c>
    </row>
    <row r="124" spans="1:20" ht="12.95" customHeight="1" x14ac:dyDescent="0.2">
      <c r="A124" s="73" t="s">
        <v>66</v>
      </c>
      <c r="B124" s="73"/>
      <c r="C124" s="68">
        <v>40872.337</v>
      </c>
      <c r="D124" s="68"/>
      <c r="E124" s="52">
        <f t="shared" si="15"/>
        <v>6737.9918605792127</v>
      </c>
      <c r="F124" s="52">
        <f t="shared" si="16"/>
        <v>6738</v>
      </c>
      <c r="G124" s="52">
        <f t="shared" si="17"/>
        <v>-1.5014000004157424E-2</v>
      </c>
      <c r="I124" s="52">
        <f t="shared" si="25"/>
        <v>-1.5014000004157424E-2</v>
      </c>
      <c r="O124" s="52">
        <f t="shared" ca="1" si="24"/>
        <v>-3.3910087118389012E-3</v>
      </c>
      <c r="P124" s="69">
        <f t="shared" si="18"/>
        <v>-1.9430806198277445E-3</v>
      </c>
      <c r="Q124" s="70">
        <f t="shared" si="19"/>
        <v>25853.837</v>
      </c>
      <c r="R124" s="52">
        <f t="shared" si="20"/>
        <v>1.7084893355164536E-4</v>
      </c>
      <c r="S124" s="53">
        <f t="shared" si="26"/>
        <v>0.1</v>
      </c>
      <c r="T124" s="52">
        <f t="shared" si="21"/>
        <v>1.7084893355164537E-5</v>
      </c>
    </row>
    <row r="125" spans="1:20" ht="12.95" customHeight="1" x14ac:dyDescent="0.2">
      <c r="A125" s="73" t="s">
        <v>68</v>
      </c>
      <c r="B125" s="73"/>
      <c r="C125" s="68">
        <v>41154.561000000002</v>
      </c>
      <c r="D125" s="68"/>
      <c r="E125" s="52">
        <f t="shared" si="15"/>
        <v>6890.991720169598</v>
      </c>
      <c r="F125" s="52">
        <f t="shared" si="16"/>
        <v>6891</v>
      </c>
      <c r="G125" s="52">
        <f t="shared" si="17"/>
        <v>-1.5272999997250736E-2</v>
      </c>
      <c r="I125" s="52">
        <f t="shared" si="25"/>
        <v>-1.5272999997250736E-2</v>
      </c>
      <c r="O125" s="52">
        <f t="shared" ca="1" si="24"/>
        <v>-3.957661027361583E-3</v>
      </c>
      <c r="P125" s="69">
        <f t="shared" si="18"/>
        <v>-2.3665397784213456E-3</v>
      </c>
      <c r="Q125" s="70">
        <f t="shared" si="19"/>
        <v>26136.061000000002</v>
      </c>
      <c r="R125" s="52">
        <f t="shared" si="20"/>
        <v>1.6657671538022558E-4</v>
      </c>
      <c r="S125" s="53">
        <f t="shared" si="26"/>
        <v>0.1</v>
      </c>
      <c r="T125" s="52">
        <f t="shared" si="21"/>
        <v>1.665767153802256E-5</v>
      </c>
    </row>
    <row r="126" spans="1:20" ht="12.95" customHeight="1" x14ac:dyDescent="0.2">
      <c r="A126" s="73" t="s">
        <v>67</v>
      </c>
      <c r="B126" s="73"/>
      <c r="C126" s="68">
        <v>41154.561000000002</v>
      </c>
      <c r="D126" s="68"/>
      <c r="E126" s="52">
        <f t="shared" si="15"/>
        <v>6890.991720169598</v>
      </c>
      <c r="F126" s="52">
        <f t="shared" si="16"/>
        <v>6891</v>
      </c>
      <c r="G126" s="52">
        <f t="shared" si="17"/>
        <v>-1.5272999997250736E-2</v>
      </c>
      <c r="I126" s="52">
        <f t="shared" si="25"/>
        <v>-1.5272999997250736E-2</v>
      </c>
      <c r="O126" s="52">
        <f t="shared" ca="1" si="24"/>
        <v>-3.957661027361583E-3</v>
      </c>
      <c r="P126" s="69">
        <f t="shared" si="18"/>
        <v>-2.3665397784213456E-3</v>
      </c>
      <c r="Q126" s="70">
        <f t="shared" si="19"/>
        <v>26136.061000000002</v>
      </c>
      <c r="R126" s="52">
        <f t="shared" si="20"/>
        <v>1.6657671538022558E-4</v>
      </c>
      <c r="S126" s="53">
        <f t="shared" si="26"/>
        <v>0.1</v>
      </c>
      <c r="T126" s="52">
        <f t="shared" si="21"/>
        <v>1.665767153802256E-5</v>
      </c>
    </row>
    <row r="127" spans="1:20" ht="12.95" customHeight="1" x14ac:dyDescent="0.2">
      <c r="A127" s="73" t="s">
        <v>70</v>
      </c>
      <c r="B127" s="73"/>
      <c r="C127" s="68">
        <v>41204.381999999998</v>
      </c>
      <c r="D127" s="68"/>
      <c r="E127" s="52">
        <f t="shared" si="15"/>
        <v>6918.0007839085138</v>
      </c>
      <c r="F127" s="52">
        <f t="shared" si="16"/>
        <v>6918</v>
      </c>
      <c r="G127" s="52">
        <f t="shared" si="17"/>
        <v>1.4459999947575852E-3</v>
      </c>
      <c r="I127" s="52">
        <f t="shared" si="25"/>
        <v>1.4459999947575852E-3</v>
      </c>
      <c r="O127" s="52">
        <f t="shared" ca="1" si="24"/>
        <v>-4.0576584948067602E-3</v>
      </c>
      <c r="P127" s="69">
        <f t="shared" si="18"/>
        <v>-2.4433210092265206E-3</v>
      </c>
      <c r="Q127" s="70">
        <f t="shared" si="19"/>
        <v>26185.881999999998</v>
      </c>
      <c r="R127" s="52">
        <f t="shared" si="20"/>
        <v>1.5126817872031932E-5</v>
      </c>
      <c r="S127" s="53">
        <f t="shared" si="26"/>
        <v>0.1</v>
      </c>
      <c r="T127" s="52">
        <f t="shared" si="21"/>
        <v>1.5126817872031933E-6</v>
      </c>
    </row>
    <row r="128" spans="1:20" ht="12.95" customHeight="1" x14ac:dyDescent="0.2">
      <c r="A128" s="73" t="s">
        <v>69</v>
      </c>
      <c r="B128" s="73"/>
      <c r="C128" s="68">
        <v>41204.381999999998</v>
      </c>
      <c r="D128" s="68"/>
      <c r="E128" s="52">
        <f t="shared" si="15"/>
        <v>6918.0007839085138</v>
      </c>
      <c r="F128" s="52">
        <f t="shared" si="16"/>
        <v>6918</v>
      </c>
      <c r="G128" s="52">
        <f t="shared" si="17"/>
        <v>1.4459999947575852E-3</v>
      </c>
      <c r="I128" s="52">
        <f t="shared" si="25"/>
        <v>1.4459999947575852E-3</v>
      </c>
      <c r="O128" s="52">
        <f t="shared" ca="1" si="24"/>
        <v>-4.0576584948067602E-3</v>
      </c>
      <c r="P128" s="69">
        <f t="shared" si="18"/>
        <v>-2.4433210092265206E-3</v>
      </c>
      <c r="Q128" s="70">
        <f t="shared" si="19"/>
        <v>26185.881999999998</v>
      </c>
      <c r="R128" s="52">
        <f t="shared" si="20"/>
        <v>1.5126817872031932E-5</v>
      </c>
      <c r="S128" s="53">
        <f t="shared" si="26"/>
        <v>0.1</v>
      </c>
      <c r="T128" s="52">
        <f t="shared" si="21"/>
        <v>1.5126817872031933E-6</v>
      </c>
    </row>
    <row r="129" spans="1:20" ht="12.95" customHeight="1" x14ac:dyDescent="0.2">
      <c r="A129" s="73" t="s">
        <v>72</v>
      </c>
      <c r="B129" s="73"/>
      <c r="C129" s="68">
        <v>41217.288</v>
      </c>
      <c r="D129" s="68"/>
      <c r="E129" s="52">
        <f t="shared" si="15"/>
        <v>6924.9974113671069</v>
      </c>
      <c r="F129" s="52">
        <f t="shared" si="16"/>
        <v>6925</v>
      </c>
      <c r="G129" s="52">
        <f t="shared" si="17"/>
        <v>-4.7750000012456439E-3</v>
      </c>
      <c r="I129" s="52">
        <f t="shared" si="25"/>
        <v>-4.7750000012456439E-3</v>
      </c>
      <c r="O129" s="52">
        <f t="shared" ca="1" si="24"/>
        <v>-4.0835837641444023E-3</v>
      </c>
      <c r="P129" s="69">
        <f t="shared" si="18"/>
        <v>-2.4633277991617519E-3</v>
      </c>
      <c r="Q129" s="70">
        <f t="shared" si="19"/>
        <v>26198.788</v>
      </c>
      <c r="R129" s="52">
        <f t="shared" si="20"/>
        <v>5.3438283698873901E-6</v>
      </c>
      <c r="S129" s="53">
        <f t="shared" si="26"/>
        <v>0.1</v>
      </c>
      <c r="T129" s="52">
        <f t="shared" si="21"/>
        <v>5.3438283698873903E-7</v>
      </c>
    </row>
    <row r="130" spans="1:20" ht="12.95" customHeight="1" x14ac:dyDescent="0.2">
      <c r="A130" s="73" t="s">
        <v>71</v>
      </c>
      <c r="B130" s="73"/>
      <c r="C130" s="68">
        <v>41217.288</v>
      </c>
      <c r="D130" s="68"/>
      <c r="E130" s="52">
        <f t="shared" si="15"/>
        <v>6924.9974113671069</v>
      </c>
      <c r="F130" s="52">
        <f t="shared" si="16"/>
        <v>6925</v>
      </c>
      <c r="G130" s="52">
        <f t="shared" si="17"/>
        <v>-4.7750000012456439E-3</v>
      </c>
      <c r="I130" s="52">
        <f t="shared" si="25"/>
        <v>-4.7750000012456439E-3</v>
      </c>
      <c r="O130" s="52">
        <f t="shared" ca="1" si="24"/>
        <v>-4.0835837641444023E-3</v>
      </c>
      <c r="P130" s="69">
        <f t="shared" si="18"/>
        <v>-2.4633277991617519E-3</v>
      </c>
      <c r="Q130" s="70">
        <f t="shared" si="19"/>
        <v>26198.788</v>
      </c>
      <c r="R130" s="52">
        <f t="shared" si="20"/>
        <v>5.3438283698873901E-6</v>
      </c>
      <c r="S130" s="53">
        <f t="shared" si="26"/>
        <v>0.1</v>
      </c>
      <c r="T130" s="52">
        <f t="shared" si="21"/>
        <v>5.3438283698873903E-7</v>
      </c>
    </row>
    <row r="131" spans="1:20" ht="12.95" customHeight="1" x14ac:dyDescent="0.2">
      <c r="A131" s="73" t="s">
        <v>70</v>
      </c>
      <c r="B131" s="73"/>
      <c r="C131" s="68">
        <v>41228.362000000001</v>
      </c>
      <c r="D131" s="68"/>
      <c r="E131" s="52">
        <f t="shared" si="15"/>
        <v>6931.0008711901692</v>
      </c>
      <c r="F131" s="52">
        <f t="shared" si="16"/>
        <v>6931</v>
      </c>
      <c r="G131" s="52">
        <f t="shared" si="17"/>
        <v>1.6069999983301386E-3</v>
      </c>
      <c r="I131" s="52">
        <f t="shared" si="25"/>
        <v>1.6069999983301386E-3</v>
      </c>
      <c r="O131" s="52">
        <f t="shared" ca="1" si="24"/>
        <v>-4.1058054235766639E-3</v>
      </c>
      <c r="P131" s="69">
        <f t="shared" si="18"/>
        <v>-2.4805094279428293E-3</v>
      </c>
      <c r="Q131" s="70">
        <f t="shared" si="19"/>
        <v>26209.862000000001</v>
      </c>
      <c r="R131" s="52">
        <f t="shared" si="20"/>
        <v>1.6707733309870368E-5</v>
      </c>
      <c r="S131" s="53">
        <f t="shared" si="26"/>
        <v>0.1</v>
      </c>
      <c r="T131" s="52">
        <f t="shared" si="21"/>
        <v>1.6707733309870369E-6</v>
      </c>
    </row>
    <row r="132" spans="1:20" ht="12.95" customHeight="1" x14ac:dyDescent="0.2">
      <c r="A132" s="73" t="s">
        <v>69</v>
      </c>
      <c r="B132" s="73"/>
      <c r="C132" s="68">
        <v>41228.362000000001</v>
      </c>
      <c r="D132" s="68"/>
      <c r="E132" s="52">
        <f t="shared" si="15"/>
        <v>6931.0008711901692</v>
      </c>
      <c r="F132" s="52">
        <f t="shared" si="16"/>
        <v>6931</v>
      </c>
      <c r="G132" s="52">
        <f t="shared" si="17"/>
        <v>1.6069999983301386E-3</v>
      </c>
      <c r="I132" s="52">
        <f t="shared" si="25"/>
        <v>1.6069999983301386E-3</v>
      </c>
      <c r="O132" s="52">
        <f t="shared" ca="1" si="24"/>
        <v>-4.1058054235766639E-3</v>
      </c>
      <c r="P132" s="69">
        <f t="shared" si="18"/>
        <v>-2.4805094279428293E-3</v>
      </c>
      <c r="Q132" s="70">
        <f t="shared" si="19"/>
        <v>26209.862000000001</v>
      </c>
      <c r="R132" s="52">
        <f t="shared" si="20"/>
        <v>1.6707733309870368E-5</v>
      </c>
      <c r="S132" s="53">
        <f t="shared" si="26"/>
        <v>0.1</v>
      </c>
      <c r="T132" s="52">
        <f t="shared" si="21"/>
        <v>1.6707733309870369E-6</v>
      </c>
    </row>
    <row r="133" spans="1:20" ht="12.95" customHeight="1" x14ac:dyDescent="0.2">
      <c r="A133" s="73" t="s">
        <v>70</v>
      </c>
      <c r="B133" s="73"/>
      <c r="C133" s="68">
        <v>41241.288999999997</v>
      </c>
      <c r="D133" s="68"/>
      <c r="E133" s="52">
        <f t="shared" si="15"/>
        <v>6938.0088832122665</v>
      </c>
      <c r="F133" s="52">
        <f t="shared" si="16"/>
        <v>6938</v>
      </c>
      <c r="G133" s="52">
        <f t="shared" si="17"/>
        <v>1.6385999995691236E-2</v>
      </c>
      <c r="I133" s="52">
        <f t="shared" si="25"/>
        <v>1.6385999995691236E-2</v>
      </c>
      <c r="O133" s="52">
        <f t="shared" ca="1" si="24"/>
        <v>-4.1317306929143024E-3</v>
      </c>
      <c r="P133" s="69">
        <f t="shared" si="18"/>
        <v>-2.5005931051634532E-3</v>
      </c>
      <c r="Q133" s="70">
        <f t="shared" si="19"/>
        <v>26222.788999999997</v>
      </c>
      <c r="R133" s="52">
        <f t="shared" si="20"/>
        <v>3.5670339895725194E-4</v>
      </c>
      <c r="S133" s="53">
        <f t="shared" si="26"/>
        <v>0.1</v>
      </c>
      <c r="T133" s="52">
        <f t="shared" si="21"/>
        <v>3.5670339895725195E-5</v>
      </c>
    </row>
    <row r="134" spans="1:20" ht="12.95" customHeight="1" x14ac:dyDescent="0.2">
      <c r="A134" s="73" t="s">
        <v>69</v>
      </c>
      <c r="B134" s="73"/>
      <c r="C134" s="68">
        <v>41241.288999999997</v>
      </c>
      <c r="D134" s="68"/>
      <c r="E134" s="52">
        <f t="shared" si="15"/>
        <v>6938.0088832122665</v>
      </c>
      <c r="F134" s="52">
        <f t="shared" si="16"/>
        <v>6938</v>
      </c>
      <c r="G134" s="52">
        <f t="shared" si="17"/>
        <v>1.6385999995691236E-2</v>
      </c>
      <c r="I134" s="52">
        <f t="shared" si="25"/>
        <v>1.6385999995691236E-2</v>
      </c>
      <c r="O134" s="52">
        <f t="shared" ca="1" si="24"/>
        <v>-4.1317306929143024E-3</v>
      </c>
      <c r="P134" s="69">
        <f t="shared" si="18"/>
        <v>-2.5005931051634532E-3</v>
      </c>
      <c r="Q134" s="70">
        <f t="shared" si="19"/>
        <v>26222.788999999997</v>
      </c>
      <c r="R134" s="52">
        <f t="shared" si="20"/>
        <v>3.5670339895725194E-4</v>
      </c>
      <c r="S134" s="53">
        <f t="shared" si="26"/>
        <v>0.1</v>
      </c>
      <c r="T134" s="52">
        <f t="shared" si="21"/>
        <v>3.5670339895725195E-5</v>
      </c>
    </row>
    <row r="135" spans="1:20" ht="12.95" customHeight="1" x14ac:dyDescent="0.2">
      <c r="A135" s="73" t="s">
        <v>73</v>
      </c>
      <c r="B135" s="73"/>
      <c r="C135" s="68">
        <v>41534.550000000003</v>
      </c>
      <c r="D135" s="68"/>
      <c r="E135" s="52">
        <f t="shared" si="15"/>
        <v>7096.9921441090582</v>
      </c>
      <c r="F135" s="52">
        <f t="shared" si="16"/>
        <v>7097</v>
      </c>
      <c r="G135" s="52">
        <f t="shared" si="17"/>
        <v>-1.4490999994450249E-2</v>
      </c>
      <c r="I135" s="52">
        <f t="shared" si="25"/>
        <v>-1.4490999994450249E-2</v>
      </c>
      <c r="O135" s="52">
        <f t="shared" ca="1" si="24"/>
        <v>-4.7206046678692458E-3</v>
      </c>
      <c r="P135" s="69">
        <f t="shared" si="18"/>
        <v>-2.9679298339584693E-3</v>
      </c>
      <c r="Q135" s="70">
        <f t="shared" si="19"/>
        <v>26516.050000000003</v>
      </c>
      <c r="R135" s="52">
        <f t="shared" si="20"/>
        <v>1.3278114592361605E-4</v>
      </c>
      <c r="S135" s="53">
        <f t="shared" si="26"/>
        <v>0.1</v>
      </c>
      <c r="T135" s="52">
        <f t="shared" si="21"/>
        <v>1.3278114592361605E-5</v>
      </c>
    </row>
    <row r="136" spans="1:20" ht="12.95" customHeight="1" x14ac:dyDescent="0.2">
      <c r="A136" s="73" t="s">
        <v>73</v>
      </c>
      <c r="B136" s="73"/>
      <c r="C136" s="68">
        <v>41536.406000000003</v>
      </c>
      <c r="D136" s="68"/>
      <c r="E136" s="52">
        <f t="shared" si="15"/>
        <v>7097.9983226743107</v>
      </c>
      <c r="F136" s="52">
        <f t="shared" si="16"/>
        <v>7098</v>
      </c>
      <c r="G136" s="52">
        <f t="shared" si="17"/>
        <v>-3.0939999996917322E-3</v>
      </c>
      <c r="I136" s="52">
        <f t="shared" si="25"/>
        <v>-3.0939999996917322E-3</v>
      </c>
      <c r="O136" s="52">
        <f t="shared" ca="1" si="24"/>
        <v>-4.7243082777746227E-3</v>
      </c>
      <c r="P136" s="69">
        <f t="shared" si="18"/>
        <v>-2.9709366518857992E-3</v>
      </c>
      <c r="Q136" s="70">
        <f t="shared" si="19"/>
        <v>26517.906000000003</v>
      </c>
      <c r="R136" s="52">
        <f t="shared" si="20"/>
        <v>1.5144587573204035E-8</v>
      </c>
      <c r="S136" s="53">
        <f t="shared" si="26"/>
        <v>0.1</v>
      </c>
      <c r="T136" s="52">
        <f t="shared" si="21"/>
        <v>1.5144587573204036E-9</v>
      </c>
    </row>
    <row r="137" spans="1:20" ht="12.95" customHeight="1" x14ac:dyDescent="0.2">
      <c r="A137" s="73" t="s">
        <v>73</v>
      </c>
      <c r="B137" s="73"/>
      <c r="C137" s="68">
        <v>41536.413999999997</v>
      </c>
      <c r="D137" s="68"/>
      <c r="E137" s="52">
        <f t="shared" si="15"/>
        <v>7098.0026596508824</v>
      </c>
      <c r="F137" s="52">
        <f t="shared" si="16"/>
        <v>7098</v>
      </c>
      <c r="G137" s="52">
        <f t="shared" si="17"/>
        <v>4.9059999946621247E-3</v>
      </c>
      <c r="I137" s="52">
        <f t="shared" si="25"/>
        <v>4.9059999946621247E-3</v>
      </c>
      <c r="O137" s="52">
        <f t="shared" ca="1" si="24"/>
        <v>-4.7243082777746227E-3</v>
      </c>
      <c r="P137" s="69">
        <f t="shared" si="18"/>
        <v>-2.9709366518857992E-3</v>
      </c>
      <c r="Q137" s="70">
        <f t="shared" si="19"/>
        <v>26517.913999999997</v>
      </c>
      <c r="R137" s="52">
        <f t="shared" si="20"/>
        <v>6.2046130933729647E-5</v>
      </c>
      <c r="S137" s="53">
        <f t="shared" si="26"/>
        <v>0.1</v>
      </c>
      <c r="T137" s="52">
        <f t="shared" si="21"/>
        <v>6.2046130933729654E-6</v>
      </c>
    </row>
    <row r="138" spans="1:20" ht="12.95" customHeight="1" x14ac:dyDescent="0.2">
      <c r="A138" s="73" t="s">
        <v>73</v>
      </c>
      <c r="B138" s="73"/>
      <c r="C138" s="68">
        <v>41560.385999999999</v>
      </c>
      <c r="D138" s="68"/>
      <c r="E138" s="52">
        <f t="shared" si="15"/>
        <v>7110.9984099559624</v>
      </c>
      <c r="F138" s="52">
        <f t="shared" si="16"/>
        <v>7111</v>
      </c>
      <c r="G138" s="52">
        <f t="shared" si="17"/>
        <v>-2.9330000033951364E-3</v>
      </c>
      <c r="I138" s="52">
        <f t="shared" si="25"/>
        <v>-2.9330000033951364E-3</v>
      </c>
      <c r="O138" s="52">
        <f t="shared" ca="1" si="24"/>
        <v>-4.7724552065445264E-3</v>
      </c>
      <c r="P138" s="69">
        <f t="shared" si="18"/>
        <v>-3.0101021722264767E-3</v>
      </c>
      <c r="Q138" s="70">
        <f t="shared" si="19"/>
        <v>26541.885999999999</v>
      </c>
      <c r="R138" s="52">
        <f t="shared" si="20"/>
        <v>5.9447444384965035E-9</v>
      </c>
      <c r="S138" s="53">
        <f t="shared" si="26"/>
        <v>0.1</v>
      </c>
      <c r="T138" s="52">
        <f t="shared" si="21"/>
        <v>5.9447444384965043E-10</v>
      </c>
    </row>
    <row r="139" spans="1:20" ht="12.95" customHeight="1" x14ac:dyDescent="0.2">
      <c r="A139" s="73" t="s">
        <v>74</v>
      </c>
      <c r="B139" s="73"/>
      <c r="C139" s="68">
        <v>41868.447</v>
      </c>
      <c r="D139" s="68"/>
      <c r="E139" s="52">
        <f t="shared" si="15"/>
        <v>7278.005077515324</v>
      </c>
      <c r="F139" s="52">
        <f t="shared" si="16"/>
        <v>7278</v>
      </c>
      <c r="G139" s="52">
        <f t="shared" si="17"/>
        <v>9.3659999984083697E-3</v>
      </c>
      <c r="I139" s="52">
        <f t="shared" si="25"/>
        <v>9.3659999984083697E-3</v>
      </c>
      <c r="O139" s="52">
        <f t="shared" ca="1" si="24"/>
        <v>-5.3909580607424852E-3</v>
      </c>
      <c r="P139" s="69">
        <f t="shared" si="18"/>
        <v>-3.5259275478055734E-3</v>
      </c>
      <c r="Q139" s="70">
        <f t="shared" si="19"/>
        <v>26849.947</v>
      </c>
      <c r="R139" s="52">
        <f t="shared" si="20"/>
        <v>1.6620179585682986E-4</v>
      </c>
      <c r="S139" s="53">
        <f t="shared" si="26"/>
        <v>0.1</v>
      </c>
      <c r="T139" s="52">
        <f t="shared" si="21"/>
        <v>1.6620179585682988E-5</v>
      </c>
    </row>
    <row r="140" spans="1:20" ht="12.95" customHeight="1" x14ac:dyDescent="0.2">
      <c r="A140" s="73" t="s">
        <v>74</v>
      </c>
      <c r="B140" s="73"/>
      <c r="C140" s="68">
        <v>41868.447999999997</v>
      </c>
      <c r="D140" s="68"/>
      <c r="E140" s="52">
        <f t="shared" si="15"/>
        <v>7278.0056196373935</v>
      </c>
      <c r="F140" s="52">
        <f t="shared" si="16"/>
        <v>7278</v>
      </c>
      <c r="G140" s="52">
        <f t="shared" si="17"/>
        <v>1.0365999994974118E-2</v>
      </c>
      <c r="I140" s="52">
        <f t="shared" si="25"/>
        <v>1.0365999994974118E-2</v>
      </c>
      <c r="O140" s="52">
        <f t="shared" ca="1" si="24"/>
        <v>-5.3909580607424852E-3</v>
      </c>
      <c r="P140" s="69">
        <f t="shared" si="18"/>
        <v>-3.5259275478055734E-3</v>
      </c>
      <c r="Q140" s="70">
        <f t="shared" si="19"/>
        <v>26849.947999999997</v>
      </c>
      <c r="R140" s="52">
        <f t="shared" si="20"/>
        <v>1.9298565085384099E-4</v>
      </c>
      <c r="S140" s="53">
        <f t="shared" si="26"/>
        <v>0.1</v>
      </c>
      <c r="T140" s="52">
        <f t="shared" si="21"/>
        <v>1.9298565085384102E-5</v>
      </c>
    </row>
    <row r="141" spans="1:20" ht="12.95" customHeight="1" x14ac:dyDescent="0.2">
      <c r="A141" s="73" t="s">
        <v>74</v>
      </c>
      <c r="B141" s="73"/>
      <c r="C141" s="68">
        <v>41903.497000000003</v>
      </c>
      <c r="D141" s="68"/>
      <c r="E141" s="52">
        <f t="shared" si="15"/>
        <v>7297.006456131754</v>
      </c>
      <c r="F141" s="52">
        <f t="shared" si="16"/>
        <v>7297</v>
      </c>
      <c r="G141" s="52">
        <f t="shared" si="17"/>
        <v>1.1909000000741798E-2</v>
      </c>
      <c r="I141" s="52">
        <f t="shared" si="25"/>
        <v>1.1909000000741798E-2</v>
      </c>
      <c r="O141" s="52">
        <f t="shared" ca="1" si="24"/>
        <v>-5.4613266489446505E-3</v>
      </c>
      <c r="P141" s="69">
        <f t="shared" si="18"/>
        <v>-3.5861072323838047E-3</v>
      </c>
      <c r="Q141" s="70">
        <f t="shared" si="19"/>
        <v>26884.997000000003</v>
      </c>
      <c r="R141" s="52">
        <f t="shared" si="20"/>
        <v>2.4009834816606139E-4</v>
      </c>
      <c r="S141" s="53">
        <f t="shared" si="26"/>
        <v>0.1</v>
      </c>
      <c r="T141" s="52">
        <f t="shared" si="21"/>
        <v>2.4009834816606139E-5</v>
      </c>
    </row>
    <row r="142" spans="1:20" ht="12.95" customHeight="1" x14ac:dyDescent="0.2">
      <c r="A142" s="73" t="s">
        <v>75</v>
      </c>
      <c r="B142" s="73"/>
      <c r="C142" s="68">
        <v>41916.394999999997</v>
      </c>
      <c r="D142" s="68"/>
      <c r="E142" s="52">
        <f t="shared" si="15"/>
        <v>7303.9987466137673</v>
      </c>
      <c r="F142" s="52">
        <f t="shared" si="16"/>
        <v>7304</v>
      </c>
      <c r="G142" s="52">
        <f t="shared" si="17"/>
        <v>-2.3120000041672029E-3</v>
      </c>
      <c r="I142" s="52">
        <f t="shared" si="25"/>
        <v>-2.3120000041672029E-3</v>
      </c>
      <c r="O142" s="52">
        <f t="shared" ca="1" si="24"/>
        <v>-5.487251918282289E-3</v>
      </c>
      <c r="P142" s="69">
        <f t="shared" si="18"/>
        <v>-3.6083555824085456E-3</v>
      </c>
      <c r="Q142" s="70">
        <f t="shared" si="19"/>
        <v>26897.894999999997</v>
      </c>
      <c r="R142" s="52">
        <f t="shared" si="20"/>
        <v>1.680537785237446E-6</v>
      </c>
      <c r="S142" s="53">
        <f t="shared" si="26"/>
        <v>0.1</v>
      </c>
      <c r="T142" s="52">
        <f t="shared" si="21"/>
        <v>1.680537785237446E-7</v>
      </c>
    </row>
    <row r="143" spans="1:20" ht="12.95" customHeight="1" x14ac:dyDescent="0.2">
      <c r="A143" s="73" t="s">
        <v>76</v>
      </c>
      <c r="B143" s="73"/>
      <c r="C143" s="68">
        <v>42272.413</v>
      </c>
      <c r="D143" s="68"/>
      <c r="E143" s="52">
        <f t="shared" si="15"/>
        <v>7497.0039623702223</v>
      </c>
      <c r="F143" s="52">
        <f t="shared" si="16"/>
        <v>7497</v>
      </c>
      <c r="G143" s="52">
        <f t="shared" si="17"/>
        <v>7.3090000005322509E-3</v>
      </c>
      <c r="I143" s="52">
        <f t="shared" si="25"/>
        <v>7.3090000005322509E-3</v>
      </c>
      <c r="O143" s="52">
        <f t="shared" ca="1" si="24"/>
        <v>-6.2020486300200517E-3</v>
      </c>
      <c r="P143" s="69">
        <f t="shared" si="18"/>
        <v>-4.2380812397727202E-3</v>
      </c>
      <c r="Q143" s="70">
        <f t="shared" si="19"/>
        <v>27253.913</v>
      </c>
      <c r="R143" s="52">
        <f t="shared" si="20"/>
        <v>1.33335085170203E-4</v>
      </c>
      <c r="S143" s="53">
        <f t="shared" si="26"/>
        <v>0.1</v>
      </c>
      <c r="T143" s="52">
        <f t="shared" si="21"/>
        <v>1.3333508517020301E-5</v>
      </c>
    </row>
    <row r="144" spans="1:20" ht="12.95" customHeight="1" x14ac:dyDescent="0.2">
      <c r="A144" s="73" t="s">
        <v>76</v>
      </c>
      <c r="B144" s="73"/>
      <c r="C144" s="68">
        <v>42296.381000000001</v>
      </c>
      <c r="D144" s="68"/>
      <c r="E144" s="52">
        <f t="shared" si="15"/>
        <v>7509.9975441870147</v>
      </c>
      <c r="F144" s="52">
        <f t="shared" si="16"/>
        <v>7510</v>
      </c>
      <c r="G144" s="52">
        <f t="shared" si="17"/>
        <v>-4.5299999983399175E-3</v>
      </c>
      <c r="I144" s="52">
        <f t="shared" si="25"/>
        <v>-4.5299999983399175E-3</v>
      </c>
      <c r="O144" s="52">
        <f t="shared" ca="1" si="24"/>
        <v>-6.2501955587899519E-3</v>
      </c>
      <c r="P144" s="69">
        <f t="shared" si="18"/>
        <v>-4.2816293353807496E-3</v>
      </c>
      <c r="Q144" s="70">
        <f t="shared" si="19"/>
        <v>27277.881000000001</v>
      </c>
      <c r="R144" s="52">
        <f t="shared" si="20"/>
        <v>6.1687986218776611E-8</v>
      </c>
      <c r="S144" s="53">
        <f t="shared" si="26"/>
        <v>0.1</v>
      </c>
      <c r="T144" s="52">
        <f t="shared" si="21"/>
        <v>6.1687986218776616E-9</v>
      </c>
    </row>
    <row r="145" spans="1:20" ht="12.95" customHeight="1" x14ac:dyDescent="0.2">
      <c r="A145" s="73" t="s">
        <v>77</v>
      </c>
      <c r="B145" s="73"/>
      <c r="C145" s="68">
        <v>42604.434999999998</v>
      </c>
      <c r="D145" s="68"/>
      <c r="E145" s="52">
        <f t="shared" si="15"/>
        <v>7677.0004168918713</v>
      </c>
      <c r="F145" s="52">
        <f t="shared" si="16"/>
        <v>7677</v>
      </c>
      <c r="G145" s="52">
        <f t="shared" si="17"/>
        <v>7.6899999839952216E-4</v>
      </c>
      <c r="I145" s="52">
        <f t="shared" si="25"/>
        <v>7.6899999839952216E-4</v>
      </c>
      <c r="O145" s="52">
        <f t="shared" ca="1" si="24"/>
        <v>-6.8686984129879142E-3</v>
      </c>
      <c r="P145" s="69">
        <f t="shared" si="18"/>
        <v>-4.853753947086599E-3</v>
      </c>
      <c r="Q145" s="70">
        <f t="shared" si="19"/>
        <v>27585.934999999998</v>
      </c>
      <c r="R145" s="52">
        <f t="shared" si="20"/>
        <v>3.1615361931479742E-5</v>
      </c>
      <c r="S145" s="53">
        <f t="shared" si="26"/>
        <v>0.1</v>
      </c>
      <c r="T145" s="52">
        <f t="shared" si="21"/>
        <v>3.1615361931479746E-6</v>
      </c>
    </row>
    <row r="146" spans="1:20" ht="12.95" customHeight="1" x14ac:dyDescent="0.2">
      <c r="A146" s="73" t="s">
        <v>77</v>
      </c>
      <c r="B146" s="73"/>
      <c r="C146" s="68">
        <v>42628.413999999997</v>
      </c>
      <c r="D146" s="68"/>
      <c r="E146" s="52">
        <f t="shared" si="15"/>
        <v>7689.9999620514527</v>
      </c>
      <c r="F146" s="52">
        <f t="shared" si="16"/>
        <v>7690</v>
      </c>
      <c r="G146" s="52">
        <f t="shared" si="17"/>
        <v>-7.0000001869630069E-5</v>
      </c>
      <c r="I146" s="52">
        <f t="shared" si="25"/>
        <v>-7.0000001869630069E-5</v>
      </c>
      <c r="O146" s="52">
        <f t="shared" ca="1" si="24"/>
        <v>-6.9168453417578143E-3</v>
      </c>
      <c r="P146" s="69">
        <f t="shared" si="18"/>
        <v>-4.8992791443190006E-3</v>
      </c>
      <c r="Q146" s="70">
        <f t="shared" si="19"/>
        <v>27609.913999999997</v>
      </c>
      <c r="R146" s="52">
        <f t="shared" si="20"/>
        <v>2.3321937035696529E-5</v>
      </c>
      <c r="S146" s="53">
        <f t="shared" si="26"/>
        <v>0.1</v>
      </c>
      <c r="T146" s="52">
        <f t="shared" si="21"/>
        <v>2.332193703569653E-6</v>
      </c>
    </row>
    <row r="147" spans="1:20" ht="12.95" customHeight="1" x14ac:dyDescent="0.2">
      <c r="A147" s="73" t="s">
        <v>78</v>
      </c>
      <c r="B147" s="73"/>
      <c r="C147" s="68">
        <v>42689.286</v>
      </c>
      <c r="D147" s="68"/>
      <c r="E147" s="52">
        <f t="shared" si="15"/>
        <v>7723.0000168057832</v>
      </c>
      <c r="F147" s="52">
        <f t="shared" si="16"/>
        <v>7723</v>
      </c>
      <c r="G147" s="52">
        <f t="shared" si="17"/>
        <v>3.0999995942693204E-5</v>
      </c>
      <c r="I147" s="52">
        <f t="shared" si="25"/>
        <v>3.0999995942693204E-5</v>
      </c>
      <c r="O147" s="52">
        <f t="shared" ca="1" si="24"/>
        <v>-7.0390644686352567E-3</v>
      </c>
      <c r="P147" s="69">
        <f t="shared" si="18"/>
        <v>-5.015484397179408E-3</v>
      </c>
      <c r="Q147" s="70">
        <f t="shared" si="19"/>
        <v>27670.786</v>
      </c>
      <c r="R147" s="52">
        <f t="shared" si="20"/>
        <v>2.5467004730024944E-5</v>
      </c>
      <c r="S147" s="53">
        <f t="shared" si="26"/>
        <v>0.1</v>
      </c>
      <c r="T147" s="52">
        <f t="shared" si="21"/>
        <v>2.5467004730024945E-6</v>
      </c>
    </row>
    <row r="148" spans="1:20" ht="12.95" customHeight="1" x14ac:dyDescent="0.2">
      <c r="A148" s="73" t="s">
        <v>79</v>
      </c>
      <c r="B148" s="73"/>
      <c r="C148" s="68">
        <v>42899.565999999999</v>
      </c>
      <c r="D148" s="68"/>
      <c r="E148" s="52">
        <f t="shared" si="15"/>
        <v>7836.9974460629182</v>
      </c>
      <c r="F148" s="52">
        <f t="shared" si="16"/>
        <v>7837</v>
      </c>
      <c r="G148" s="52">
        <f t="shared" si="17"/>
        <v>-4.7110000014072284E-3</v>
      </c>
      <c r="I148" s="52">
        <f t="shared" si="25"/>
        <v>-4.7110000014072284E-3</v>
      </c>
      <c r="O148" s="52">
        <f t="shared" ca="1" si="24"/>
        <v>-7.4612759978482344E-3</v>
      </c>
      <c r="P148" s="69">
        <f t="shared" si="18"/>
        <v>-5.4240002699052839E-3</v>
      </c>
      <c r="Q148" s="70">
        <f t="shared" si="19"/>
        <v>27881.065999999999</v>
      </c>
      <c r="R148" s="52">
        <f t="shared" si="20"/>
        <v>5.0836938287829924E-7</v>
      </c>
      <c r="S148" s="53">
        <f t="shared" si="26"/>
        <v>0.1</v>
      </c>
      <c r="T148" s="52">
        <f t="shared" si="21"/>
        <v>5.0836938287829929E-8</v>
      </c>
    </row>
    <row r="149" spans="1:20" ht="12.95" customHeight="1" x14ac:dyDescent="0.2">
      <c r="A149" s="73" t="s">
        <v>58</v>
      </c>
      <c r="B149" s="73"/>
      <c r="C149" s="68">
        <v>42932.76</v>
      </c>
      <c r="D149" s="68"/>
      <c r="E149" s="52">
        <f t="shared" ref="E149:E212" si="27">+(C149-C$7)/C$8</f>
        <v>7854.9926461140967</v>
      </c>
      <c r="F149" s="52">
        <f t="shared" ref="F149:F212" si="28">ROUND(2*E149,0)/2</f>
        <v>7855</v>
      </c>
      <c r="G149" s="52">
        <f t="shared" ref="G149:G212" si="29">+C149-(C$7+F149*C$8)</f>
        <v>-1.3565000001108274E-2</v>
      </c>
      <c r="I149" s="52">
        <f t="shared" si="25"/>
        <v>-1.3565000001108274E-2</v>
      </c>
      <c r="O149" s="52">
        <f t="shared" ca="1" si="24"/>
        <v>-7.5279409761450228E-3</v>
      </c>
      <c r="P149" s="69">
        <f t="shared" ref="P149:P212" si="30">+D$11+D$12*F149+D$13*F149^2</f>
        <v>-5.4895065354113766E-3</v>
      </c>
      <c r="Q149" s="70">
        <f t="shared" ref="Q149:Q212" si="31">+C149-15018.5</f>
        <v>27914.260000000002</v>
      </c>
      <c r="R149" s="52">
        <f t="shared" ref="R149:R212" si="32">+(P149-G149)^2</f>
        <v>6.5213594714513286E-5</v>
      </c>
      <c r="S149" s="53">
        <f t="shared" si="26"/>
        <v>0.1</v>
      </c>
      <c r="T149" s="52">
        <f t="shared" ref="T149:T212" si="33">+S149*R149</f>
        <v>6.5213594714513288E-6</v>
      </c>
    </row>
    <row r="150" spans="1:20" ht="12.95" customHeight="1" x14ac:dyDescent="0.2">
      <c r="A150" s="73" t="s">
        <v>58</v>
      </c>
      <c r="B150" s="73"/>
      <c r="C150" s="68">
        <v>42932.764000000003</v>
      </c>
      <c r="D150" s="68"/>
      <c r="E150" s="52">
        <f t="shared" si="27"/>
        <v>7854.9948146023844</v>
      </c>
      <c r="F150" s="52">
        <f t="shared" si="28"/>
        <v>7855</v>
      </c>
      <c r="G150" s="52">
        <f t="shared" si="29"/>
        <v>-9.5650000002933666E-3</v>
      </c>
      <c r="I150" s="52">
        <f t="shared" si="25"/>
        <v>-9.5650000002933666E-3</v>
      </c>
      <c r="O150" s="52">
        <f t="shared" ca="1" si="24"/>
        <v>-7.5279409761450228E-3</v>
      </c>
      <c r="P150" s="69">
        <f t="shared" si="30"/>
        <v>-5.4895065354113766E-3</v>
      </c>
      <c r="Q150" s="70">
        <f t="shared" si="31"/>
        <v>27914.264000000003</v>
      </c>
      <c r="R150" s="52">
        <f t="shared" si="32"/>
        <v>1.6609646982295808E-5</v>
      </c>
      <c r="S150" s="53">
        <f t="shared" si="26"/>
        <v>0.1</v>
      </c>
      <c r="T150" s="52">
        <f t="shared" si="33"/>
        <v>1.660964698229581E-6</v>
      </c>
    </row>
    <row r="151" spans="1:20" ht="12.95" customHeight="1" x14ac:dyDescent="0.2">
      <c r="A151" s="73" t="s">
        <v>58</v>
      </c>
      <c r="B151" s="73"/>
      <c r="C151" s="68">
        <v>42932.769</v>
      </c>
      <c r="D151" s="68"/>
      <c r="E151" s="52">
        <f t="shared" si="27"/>
        <v>7854.9975252127415</v>
      </c>
      <c r="F151" s="52">
        <f t="shared" si="28"/>
        <v>7855</v>
      </c>
      <c r="G151" s="52">
        <f t="shared" si="29"/>
        <v>-4.5650000029127114E-3</v>
      </c>
      <c r="I151" s="52">
        <f t="shared" si="25"/>
        <v>-4.5650000029127114E-3</v>
      </c>
      <c r="O151" s="52">
        <f t="shared" ca="1" si="24"/>
        <v>-7.5279409761450228E-3</v>
      </c>
      <c r="P151" s="69">
        <f t="shared" si="30"/>
        <v>-5.4895065354113766E-3</v>
      </c>
      <c r="Q151" s="70">
        <f t="shared" si="31"/>
        <v>27914.269</v>
      </c>
      <c r="R151" s="52">
        <f t="shared" si="32"/>
        <v>8.5471232863270554E-7</v>
      </c>
      <c r="S151" s="53">
        <f t="shared" si="26"/>
        <v>0.1</v>
      </c>
      <c r="T151" s="52">
        <f t="shared" si="33"/>
        <v>8.5471232863270562E-8</v>
      </c>
    </row>
    <row r="152" spans="1:20" ht="12.95" customHeight="1" x14ac:dyDescent="0.2">
      <c r="A152" s="73" t="s">
        <v>80</v>
      </c>
      <c r="B152" s="73"/>
      <c r="C152" s="68">
        <v>42936.459000000003</v>
      </c>
      <c r="D152" s="68"/>
      <c r="E152" s="52">
        <f t="shared" si="27"/>
        <v>7856.9979556576682</v>
      </c>
      <c r="F152" s="52">
        <f t="shared" si="28"/>
        <v>7857</v>
      </c>
      <c r="G152" s="52">
        <f t="shared" si="29"/>
        <v>-3.7709999960497953E-3</v>
      </c>
      <c r="I152" s="52">
        <f t="shared" si="25"/>
        <v>-3.7709999960497953E-3</v>
      </c>
      <c r="O152" s="52">
        <f t="shared" ca="1" si="24"/>
        <v>-7.5353481959557767E-3</v>
      </c>
      <c r="P152" s="69">
        <f t="shared" si="30"/>
        <v>-5.4968019076609802E-3</v>
      </c>
      <c r="Q152" s="70">
        <f t="shared" si="31"/>
        <v>27917.959000000003</v>
      </c>
      <c r="R152" s="52">
        <f t="shared" si="32"/>
        <v>2.9783922381208201E-6</v>
      </c>
      <c r="S152" s="53">
        <f t="shared" si="26"/>
        <v>0.1</v>
      </c>
      <c r="T152" s="52">
        <f t="shared" si="33"/>
        <v>2.9783922381208205E-7</v>
      </c>
    </row>
    <row r="153" spans="1:20" ht="12.95" customHeight="1" x14ac:dyDescent="0.2">
      <c r="A153" s="73" t="s">
        <v>58</v>
      </c>
      <c r="B153" s="73"/>
      <c r="C153" s="68">
        <v>42991.803</v>
      </c>
      <c r="D153" s="68"/>
      <c r="E153" s="52">
        <f t="shared" si="27"/>
        <v>7887.0011595991109</v>
      </c>
      <c r="F153" s="52">
        <f t="shared" si="28"/>
        <v>7887</v>
      </c>
      <c r="G153" s="52">
        <f t="shared" si="29"/>
        <v>2.1389999965322204E-3</v>
      </c>
      <c r="I153" s="52">
        <f t="shared" si="25"/>
        <v>2.1389999965322204E-3</v>
      </c>
      <c r="O153" s="52">
        <f t="shared" ca="1" si="24"/>
        <v>-7.6464564931170848E-3</v>
      </c>
      <c r="P153" s="69">
        <f t="shared" si="30"/>
        <v>-5.606638050712591E-3</v>
      </c>
      <c r="Q153" s="70">
        <f t="shared" si="31"/>
        <v>27973.303</v>
      </c>
      <c r="R153" s="52">
        <f t="shared" si="32"/>
        <v>5.9994908758926415E-5</v>
      </c>
      <c r="S153" s="53">
        <f t="shared" si="26"/>
        <v>0.1</v>
      </c>
      <c r="T153" s="52">
        <f t="shared" si="33"/>
        <v>5.9994908758926422E-6</v>
      </c>
    </row>
    <row r="154" spans="1:20" ht="12.95" customHeight="1" x14ac:dyDescent="0.2">
      <c r="A154" s="73" t="s">
        <v>58</v>
      </c>
      <c r="B154" s="73"/>
      <c r="C154" s="68">
        <v>43015.777000000002</v>
      </c>
      <c r="D154" s="68"/>
      <c r="E154" s="52">
        <f t="shared" si="27"/>
        <v>7899.9979941483343</v>
      </c>
      <c r="F154" s="52">
        <f t="shared" si="28"/>
        <v>7900</v>
      </c>
      <c r="G154" s="52">
        <f t="shared" si="29"/>
        <v>-3.7000000011175871E-3</v>
      </c>
      <c r="I154" s="52">
        <f t="shared" ref="I154:I185" si="34">G154</f>
        <v>-3.7000000011175871E-3</v>
      </c>
      <c r="O154" s="52">
        <f t="shared" ca="1" si="24"/>
        <v>-7.6946034218869884E-3</v>
      </c>
      <c r="P154" s="69">
        <f t="shared" si="30"/>
        <v>-5.6544698665067575E-3</v>
      </c>
      <c r="Q154" s="70">
        <f t="shared" si="31"/>
        <v>27997.277000000002</v>
      </c>
      <c r="R154" s="52">
        <f t="shared" si="32"/>
        <v>3.8199524547143617E-6</v>
      </c>
      <c r="S154" s="53">
        <f t="shared" ref="S154:S185" si="35">S$16</f>
        <v>0.1</v>
      </c>
      <c r="T154" s="52">
        <f t="shared" si="33"/>
        <v>3.8199524547143621E-7</v>
      </c>
    </row>
    <row r="155" spans="1:20" ht="12.95" customHeight="1" x14ac:dyDescent="0.2">
      <c r="A155" s="73" t="s">
        <v>58</v>
      </c>
      <c r="B155" s="73"/>
      <c r="C155" s="68">
        <v>43039.743000000002</v>
      </c>
      <c r="D155" s="68"/>
      <c r="E155" s="52">
        <f t="shared" si="27"/>
        <v>7912.9904917209833</v>
      </c>
      <c r="F155" s="52">
        <f t="shared" si="28"/>
        <v>7913</v>
      </c>
      <c r="G155" s="52">
        <f t="shared" si="29"/>
        <v>-1.7539000000397209E-2</v>
      </c>
      <c r="I155" s="52">
        <f t="shared" si="34"/>
        <v>-1.7539000000397209E-2</v>
      </c>
      <c r="O155" s="52">
        <f t="shared" ca="1" si="24"/>
        <v>-7.7427503506568886E-3</v>
      </c>
      <c r="P155" s="69">
        <f t="shared" si="30"/>
        <v>-5.702444472973793E-3</v>
      </c>
      <c r="Q155" s="70">
        <f t="shared" si="31"/>
        <v>28021.243000000002</v>
      </c>
      <c r="R155" s="52">
        <f t="shared" si="32"/>
        <v>1.4010404675377782E-4</v>
      </c>
      <c r="S155" s="53">
        <f t="shared" si="35"/>
        <v>0.1</v>
      </c>
      <c r="T155" s="52">
        <f t="shared" si="33"/>
        <v>1.4010404675377783E-5</v>
      </c>
    </row>
    <row r="156" spans="1:20" ht="12.95" customHeight="1" x14ac:dyDescent="0.2">
      <c r="A156" s="73" t="s">
        <v>81</v>
      </c>
      <c r="B156" s="73"/>
      <c r="C156" s="68">
        <v>43043.438999999998</v>
      </c>
      <c r="D156" s="68"/>
      <c r="E156" s="52">
        <f t="shared" si="27"/>
        <v>7914.9941748983374</v>
      </c>
      <c r="F156" s="52">
        <f t="shared" si="28"/>
        <v>7915</v>
      </c>
      <c r="G156" s="52">
        <f t="shared" si="29"/>
        <v>-1.0745000006863847E-2</v>
      </c>
      <c r="I156" s="52">
        <f t="shared" si="34"/>
        <v>-1.0745000006863847E-2</v>
      </c>
      <c r="O156" s="52">
        <f t="shared" ca="1" si="24"/>
        <v>-7.7501575704676424E-3</v>
      </c>
      <c r="P156" s="69">
        <f t="shared" si="30"/>
        <v>-5.7098378553893901E-3</v>
      </c>
      <c r="Q156" s="70">
        <f t="shared" si="31"/>
        <v>28024.938999999998</v>
      </c>
      <c r="R156" s="52">
        <f t="shared" si="32"/>
        <v>2.5352857891640885E-5</v>
      </c>
      <c r="S156" s="53">
        <f t="shared" si="35"/>
        <v>0.1</v>
      </c>
      <c r="T156" s="52">
        <f t="shared" si="33"/>
        <v>2.5352857891640886E-6</v>
      </c>
    </row>
    <row r="157" spans="1:20" ht="12.95" customHeight="1" x14ac:dyDescent="0.2">
      <c r="A157" s="73" t="s">
        <v>81</v>
      </c>
      <c r="B157" s="73"/>
      <c r="C157" s="68">
        <v>43045.286</v>
      </c>
      <c r="D157" s="68"/>
      <c r="E157" s="52">
        <f t="shared" si="27"/>
        <v>7915.9954743649441</v>
      </c>
      <c r="F157" s="52">
        <f t="shared" si="28"/>
        <v>7916</v>
      </c>
      <c r="G157" s="52">
        <f t="shared" si="29"/>
        <v>-8.3480000030249357E-3</v>
      </c>
      <c r="I157" s="52">
        <f t="shared" si="34"/>
        <v>-8.3480000030249357E-3</v>
      </c>
      <c r="O157" s="52">
        <f t="shared" ca="1" si="24"/>
        <v>-7.7538611803730194E-3</v>
      </c>
      <c r="P157" s="69">
        <f t="shared" si="30"/>
        <v>-5.7135358139700256E-3</v>
      </c>
      <c r="Q157" s="70">
        <f t="shared" si="31"/>
        <v>28026.786</v>
      </c>
      <c r="R157" s="52">
        <f t="shared" si="32"/>
        <v>6.9404015634127451E-6</v>
      </c>
      <c r="S157" s="53">
        <f t="shared" si="35"/>
        <v>0.1</v>
      </c>
      <c r="T157" s="52">
        <f t="shared" si="33"/>
        <v>6.9404015634127457E-7</v>
      </c>
    </row>
    <row r="158" spans="1:20" ht="12.95" customHeight="1" x14ac:dyDescent="0.2">
      <c r="A158" s="73" t="s">
        <v>82</v>
      </c>
      <c r="B158" s="73"/>
      <c r="C158" s="68">
        <v>43327.512000000002</v>
      </c>
      <c r="D158" s="68"/>
      <c r="E158" s="52">
        <f t="shared" si="27"/>
        <v>8068.9964181994719</v>
      </c>
      <c r="F158" s="52">
        <f t="shared" si="28"/>
        <v>8069</v>
      </c>
      <c r="G158" s="52">
        <f t="shared" si="29"/>
        <v>-6.6070000029867515E-3</v>
      </c>
      <c r="I158" s="52">
        <f t="shared" si="34"/>
        <v>-6.6070000029867515E-3</v>
      </c>
      <c r="O158" s="52">
        <f t="shared" ca="1" si="24"/>
        <v>-8.3205134958957011E-3</v>
      </c>
      <c r="P158" s="69">
        <f t="shared" si="30"/>
        <v>-6.2892774230621749E-3</v>
      </c>
      <c r="Q158" s="70">
        <f t="shared" si="31"/>
        <v>28309.012000000002</v>
      </c>
      <c r="R158" s="52">
        <f t="shared" si="32"/>
        <v>1.0094763779392894E-7</v>
      </c>
      <c r="S158" s="53">
        <f t="shared" si="35"/>
        <v>0.1</v>
      </c>
      <c r="T158" s="52">
        <f t="shared" si="33"/>
        <v>1.0094763779392894E-8</v>
      </c>
    </row>
    <row r="159" spans="1:20" ht="12.95" customHeight="1" x14ac:dyDescent="0.2">
      <c r="A159" s="73" t="s">
        <v>83</v>
      </c>
      <c r="B159" s="73"/>
      <c r="C159" s="68">
        <v>43622.639000000003</v>
      </c>
      <c r="D159" s="68"/>
      <c r="E159" s="52">
        <f t="shared" si="27"/>
        <v>8228.9912788822312</v>
      </c>
      <c r="F159" s="52">
        <f t="shared" si="28"/>
        <v>8229</v>
      </c>
      <c r="G159" s="52">
        <f t="shared" si="29"/>
        <v>-1.6086999996332452E-2</v>
      </c>
      <c r="I159" s="52">
        <f t="shared" si="34"/>
        <v>-1.6086999996332452E-2</v>
      </c>
      <c r="O159" s="52">
        <f t="shared" ca="1" si="24"/>
        <v>-8.9130910807560249E-3</v>
      </c>
      <c r="P159" s="69">
        <f t="shared" si="30"/>
        <v>-6.9125168287357472E-3</v>
      </c>
      <c r="Q159" s="70">
        <f t="shared" si="31"/>
        <v>28604.139000000003</v>
      </c>
      <c r="R159" s="52">
        <f t="shared" si="32"/>
        <v>8.4171141392515268E-5</v>
      </c>
      <c r="S159" s="53">
        <f t="shared" si="35"/>
        <v>0.1</v>
      </c>
      <c r="T159" s="52">
        <f t="shared" si="33"/>
        <v>8.4171141392515264E-6</v>
      </c>
    </row>
    <row r="160" spans="1:20" ht="12.95" customHeight="1" x14ac:dyDescent="0.2">
      <c r="A160" s="73" t="s">
        <v>84</v>
      </c>
      <c r="B160" s="73"/>
      <c r="C160" s="68">
        <v>43707.493000000002</v>
      </c>
      <c r="D160" s="68"/>
      <c r="E160" s="52">
        <f t="shared" si="27"/>
        <v>8274.9925051623577</v>
      </c>
      <c r="F160" s="52">
        <f t="shared" si="28"/>
        <v>8275</v>
      </c>
      <c r="G160" s="52">
        <f t="shared" si="29"/>
        <v>-1.3825000001816079E-2</v>
      </c>
      <c r="I160" s="52">
        <f t="shared" si="34"/>
        <v>-1.3825000001816079E-2</v>
      </c>
      <c r="O160" s="52">
        <f t="shared" ca="1" si="24"/>
        <v>-9.0834571364033674E-3</v>
      </c>
      <c r="P160" s="69">
        <f t="shared" si="30"/>
        <v>-7.0957013661986368E-3</v>
      </c>
      <c r="Q160" s="70">
        <f t="shared" si="31"/>
        <v>28688.993000000002</v>
      </c>
      <c r="R160" s="52">
        <f t="shared" si="32"/>
        <v>4.5283460127322772E-5</v>
      </c>
      <c r="S160" s="53">
        <f t="shared" si="35"/>
        <v>0.1</v>
      </c>
      <c r="T160" s="52">
        <f t="shared" si="33"/>
        <v>4.5283460127322777E-6</v>
      </c>
    </row>
    <row r="161" spans="1:20" ht="12.95" customHeight="1" x14ac:dyDescent="0.2">
      <c r="A161" s="73" t="s">
        <v>58</v>
      </c>
      <c r="B161" s="73"/>
      <c r="C161" s="68">
        <v>43751.762999999999</v>
      </c>
      <c r="D161" s="68"/>
      <c r="E161" s="52">
        <f t="shared" si="27"/>
        <v>8298.9922492807382</v>
      </c>
      <c r="F161" s="52">
        <f t="shared" si="28"/>
        <v>8299</v>
      </c>
      <c r="G161" s="52">
        <f t="shared" si="29"/>
        <v>-1.4297000001533888E-2</v>
      </c>
      <c r="I161" s="52">
        <f t="shared" si="34"/>
        <v>-1.4297000001533888E-2</v>
      </c>
      <c r="O161" s="52">
        <f t="shared" ca="1" si="24"/>
        <v>-9.1723437741324139E-3</v>
      </c>
      <c r="P161" s="69">
        <f t="shared" si="30"/>
        <v>-7.1919856362718595E-3</v>
      </c>
      <c r="Q161" s="70">
        <f t="shared" si="31"/>
        <v>28733.262999999999</v>
      </c>
      <c r="R161" s="52">
        <f t="shared" si="32"/>
        <v>5.0481229130579792E-5</v>
      </c>
      <c r="S161" s="53">
        <f t="shared" si="35"/>
        <v>0.1</v>
      </c>
      <c r="T161" s="52">
        <f t="shared" si="33"/>
        <v>5.0481229130579798E-6</v>
      </c>
    </row>
    <row r="162" spans="1:20" ht="12.95" customHeight="1" x14ac:dyDescent="0.2">
      <c r="A162" s="73" t="s">
        <v>85</v>
      </c>
      <c r="B162" s="73"/>
      <c r="C162" s="68">
        <v>43805.26</v>
      </c>
      <c r="D162" s="68"/>
      <c r="E162" s="52">
        <f t="shared" si="27"/>
        <v>8327.9941537555787</v>
      </c>
      <c r="F162" s="52">
        <f t="shared" si="28"/>
        <v>8328</v>
      </c>
      <c r="G162" s="52">
        <f t="shared" si="29"/>
        <v>-1.0783999998238869E-2</v>
      </c>
      <c r="I162" s="52">
        <f t="shared" si="34"/>
        <v>-1.0783999998238869E-2</v>
      </c>
      <c r="O162" s="52">
        <f t="shared" ca="1" si="24"/>
        <v>-9.2797484613883485E-3</v>
      </c>
      <c r="P162" s="69">
        <f t="shared" si="30"/>
        <v>-7.308978446626712E-3</v>
      </c>
      <c r="Q162" s="70">
        <f t="shared" si="31"/>
        <v>28786.760000000002</v>
      </c>
      <c r="R162" s="52">
        <f t="shared" si="32"/>
        <v>1.2075774784168963E-5</v>
      </c>
      <c r="S162" s="53">
        <f t="shared" si="35"/>
        <v>0.1</v>
      </c>
      <c r="T162" s="52">
        <f t="shared" si="33"/>
        <v>1.2075774784168964E-6</v>
      </c>
    </row>
    <row r="163" spans="1:20" ht="12.95" customHeight="1" x14ac:dyDescent="0.2">
      <c r="A163" s="73" t="s">
        <v>86</v>
      </c>
      <c r="B163" s="73"/>
      <c r="C163" s="68">
        <v>44076.417999999998</v>
      </c>
      <c r="D163" s="68"/>
      <c r="E163" s="52">
        <f t="shared" si="27"/>
        <v>8474.9948904994708</v>
      </c>
      <c r="F163" s="52">
        <f t="shared" si="28"/>
        <v>8475</v>
      </c>
      <c r="G163" s="52">
        <f t="shared" si="29"/>
        <v>-9.4250000038300641E-3</v>
      </c>
      <c r="I163" s="52">
        <f t="shared" si="34"/>
        <v>-9.4250000038300641E-3</v>
      </c>
      <c r="O163" s="52">
        <f t="shared" ca="1" si="24"/>
        <v>-9.8241791174787721E-3</v>
      </c>
      <c r="P163" s="69">
        <f t="shared" si="30"/>
        <v>-7.9129407914194476E-3</v>
      </c>
      <c r="Q163" s="70">
        <f t="shared" si="31"/>
        <v>29057.917999999998</v>
      </c>
      <c r="R163" s="52">
        <f t="shared" si="32"/>
        <v>2.2863230618358137E-6</v>
      </c>
      <c r="S163" s="53">
        <f t="shared" si="35"/>
        <v>0.1</v>
      </c>
      <c r="T163" s="52">
        <f t="shared" si="33"/>
        <v>2.2863230618358137E-7</v>
      </c>
    </row>
    <row r="164" spans="1:20" ht="12.95" customHeight="1" x14ac:dyDescent="0.2">
      <c r="A164" s="73" t="s">
        <v>58</v>
      </c>
      <c r="B164" s="73"/>
      <c r="C164" s="68">
        <v>44083.79</v>
      </c>
      <c r="D164" s="68"/>
      <c r="E164" s="52">
        <f t="shared" si="27"/>
        <v>8478.9914144127488</v>
      </c>
      <c r="F164" s="52">
        <f t="shared" si="28"/>
        <v>8479</v>
      </c>
      <c r="G164" s="52">
        <f t="shared" si="29"/>
        <v>-1.5836999999010004E-2</v>
      </c>
      <c r="I164" s="52">
        <f t="shared" si="34"/>
        <v>-1.5836999999010004E-2</v>
      </c>
      <c r="O164" s="52">
        <f t="shared" ca="1" si="24"/>
        <v>-9.8389935571002798E-3</v>
      </c>
      <c r="P164" s="69">
        <f t="shared" si="30"/>
        <v>-7.9296303053352918E-3</v>
      </c>
      <c r="Q164" s="70">
        <f t="shared" si="31"/>
        <v>29065.29</v>
      </c>
      <c r="R164" s="52">
        <f t="shared" si="32"/>
        <v>6.2526495472445316E-5</v>
      </c>
      <c r="S164" s="53">
        <f t="shared" si="35"/>
        <v>0.1</v>
      </c>
      <c r="T164" s="52">
        <f t="shared" si="33"/>
        <v>6.252649547244532E-6</v>
      </c>
    </row>
    <row r="165" spans="1:20" ht="12.95" customHeight="1" x14ac:dyDescent="0.2">
      <c r="A165" s="73" t="s">
        <v>86</v>
      </c>
      <c r="B165" s="73"/>
      <c r="C165" s="68">
        <v>44087.485999999997</v>
      </c>
      <c r="D165" s="68"/>
      <c r="E165" s="52">
        <f t="shared" si="27"/>
        <v>8480.9950975901029</v>
      </c>
      <c r="F165" s="52">
        <f t="shared" si="28"/>
        <v>8481</v>
      </c>
      <c r="G165" s="52">
        <f t="shared" si="29"/>
        <v>-9.0430000054766424E-3</v>
      </c>
      <c r="I165" s="52">
        <f t="shared" si="34"/>
        <v>-9.0430000054766424E-3</v>
      </c>
      <c r="O165" s="52">
        <f t="shared" ca="1" si="24"/>
        <v>-9.8464007769110337E-3</v>
      </c>
      <c r="P165" s="69">
        <f t="shared" si="30"/>
        <v>-7.9379801317845632E-3</v>
      </c>
      <c r="Q165" s="70">
        <f t="shared" si="31"/>
        <v>29068.985999999997</v>
      </c>
      <c r="R165" s="52">
        <f t="shared" si="32"/>
        <v>1.2210689212544587E-6</v>
      </c>
      <c r="S165" s="53">
        <f t="shared" si="35"/>
        <v>0.1</v>
      </c>
      <c r="T165" s="52">
        <f t="shared" si="33"/>
        <v>1.2210689212544587E-7</v>
      </c>
    </row>
    <row r="166" spans="1:20" ht="12.95" customHeight="1" x14ac:dyDescent="0.2">
      <c r="A166" s="73" t="s">
        <v>87</v>
      </c>
      <c r="B166" s="73"/>
      <c r="C166" s="68">
        <v>44089.341</v>
      </c>
      <c r="D166" s="68"/>
      <c r="E166" s="52">
        <f t="shared" si="27"/>
        <v>8482.000734033285</v>
      </c>
      <c r="F166" s="52">
        <f t="shared" si="28"/>
        <v>8482</v>
      </c>
      <c r="G166" s="52">
        <f t="shared" si="29"/>
        <v>1.3539999999920838E-3</v>
      </c>
      <c r="I166" s="52">
        <f t="shared" si="34"/>
        <v>1.3539999999920838E-3</v>
      </c>
      <c r="O166" s="52">
        <f t="shared" ca="1" si="24"/>
        <v>-9.8501043868164107E-3</v>
      </c>
      <c r="P166" s="69">
        <f t="shared" si="30"/>
        <v>-7.9421563123820323E-3</v>
      </c>
      <c r="Q166" s="70">
        <f t="shared" si="31"/>
        <v>29070.841</v>
      </c>
      <c r="R166" s="52">
        <f t="shared" si="32"/>
        <v>8.6418522184093124E-5</v>
      </c>
      <c r="S166" s="53">
        <f t="shared" si="35"/>
        <v>0.1</v>
      </c>
      <c r="T166" s="52">
        <f t="shared" si="33"/>
        <v>8.641852218409312E-6</v>
      </c>
    </row>
    <row r="167" spans="1:20" ht="12.95" customHeight="1" x14ac:dyDescent="0.2">
      <c r="A167" s="73" t="s">
        <v>58</v>
      </c>
      <c r="B167" s="73"/>
      <c r="C167" s="68">
        <v>44107.766000000003</v>
      </c>
      <c r="D167" s="68"/>
      <c r="E167" s="52">
        <f t="shared" si="27"/>
        <v>8491.9893332061165</v>
      </c>
      <c r="F167" s="52">
        <f t="shared" si="28"/>
        <v>8492</v>
      </c>
      <c r="G167" s="52">
        <f t="shared" si="29"/>
        <v>-1.9675999996252358E-2</v>
      </c>
      <c r="I167" s="52">
        <f t="shared" si="34"/>
        <v>-1.9675999996252358E-2</v>
      </c>
      <c r="O167" s="52">
        <f t="shared" ca="1" si="24"/>
        <v>-9.88714048587018E-3</v>
      </c>
      <c r="P167" s="69">
        <f t="shared" si="30"/>
        <v>-7.9839645886940515E-3</v>
      </c>
      <c r="Q167" s="70">
        <f t="shared" si="31"/>
        <v>29089.266000000003</v>
      </c>
      <c r="R167" s="52">
        <f t="shared" si="32"/>
        <v>1.3670369197159714E-4</v>
      </c>
      <c r="S167" s="53">
        <f t="shared" si="35"/>
        <v>0.1</v>
      </c>
      <c r="T167" s="52">
        <f t="shared" si="33"/>
        <v>1.3670369197159714E-5</v>
      </c>
    </row>
    <row r="168" spans="1:20" ht="12.95" customHeight="1" x14ac:dyDescent="0.2">
      <c r="A168" s="73" t="s">
        <v>88</v>
      </c>
      <c r="B168" s="73"/>
      <c r="C168" s="68">
        <v>44135.447</v>
      </c>
      <c r="D168" s="68"/>
      <c r="E168" s="52">
        <f t="shared" si="27"/>
        <v>8506.9958142754822</v>
      </c>
      <c r="F168" s="52">
        <f t="shared" si="28"/>
        <v>8507</v>
      </c>
      <c r="G168" s="52">
        <f t="shared" si="29"/>
        <v>-7.7210000017657876E-3</v>
      </c>
      <c r="I168" s="52">
        <f t="shared" si="34"/>
        <v>-7.7210000017657876E-3</v>
      </c>
      <c r="O168" s="52">
        <f t="shared" ca="1" si="24"/>
        <v>-9.9426946344508341E-3</v>
      </c>
      <c r="P168" s="69">
        <f t="shared" si="30"/>
        <v>-8.0468354247665991E-3</v>
      </c>
      <c r="Q168" s="70">
        <f t="shared" si="31"/>
        <v>29116.947</v>
      </c>
      <c r="R168" s="52">
        <f t="shared" si="32"/>
        <v>1.0616872288211774E-7</v>
      </c>
      <c r="S168" s="53">
        <f t="shared" si="35"/>
        <v>0.1</v>
      </c>
      <c r="T168" s="52">
        <f t="shared" si="33"/>
        <v>1.0616872288211775E-8</v>
      </c>
    </row>
    <row r="169" spans="1:20" ht="12.95" customHeight="1" x14ac:dyDescent="0.2">
      <c r="A169" s="73" t="s">
        <v>58</v>
      </c>
      <c r="B169" s="73"/>
      <c r="C169" s="68">
        <v>44144.661999999997</v>
      </c>
      <c r="D169" s="68"/>
      <c r="E169" s="52">
        <f t="shared" si="27"/>
        <v>8511.9914691670765</v>
      </c>
      <c r="F169" s="52">
        <f t="shared" si="28"/>
        <v>8512</v>
      </c>
      <c r="G169" s="52">
        <f t="shared" si="29"/>
        <v>-1.5736000001197681E-2</v>
      </c>
      <c r="I169" s="52">
        <f t="shared" si="34"/>
        <v>-1.5736000001197681E-2</v>
      </c>
      <c r="O169" s="52">
        <f t="shared" ca="1" si="24"/>
        <v>-9.9612126839777188E-3</v>
      </c>
      <c r="P169" s="69">
        <f t="shared" si="30"/>
        <v>-8.0678346158853179E-3</v>
      </c>
      <c r="Q169" s="70">
        <f t="shared" si="31"/>
        <v>29126.161999999997</v>
      </c>
      <c r="R169" s="52">
        <f t="shared" si="32"/>
        <v>5.8800760376502701E-5</v>
      </c>
      <c r="S169" s="53">
        <f t="shared" si="35"/>
        <v>0.1</v>
      </c>
      <c r="T169" s="52">
        <f t="shared" si="33"/>
        <v>5.8800760376502706E-6</v>
      </c>
    </row>
    <row r="170" spans="1:20" ht="12.95" customHeight="1" x14ac:dyDescent="0.2">
      <c r="A170" s="73" t="s">
        <v>58</v>
      </c>
      <c r="B170" s="73"/>
      <c r="C170" s="68">
        <v>44192.62</v>
      </c>
      <c r="D170" s="68"/>
      <c r="E170" s="52">
        <f t="shared" si="27"/>
        <v>8537.990559486243</v>
      </c>
      <c r="F170" s="52">
        <f t="shared" si="28"/>
        <v>8538</v>
      </c>
      <c r="G170" s="52">
        <f t="shared" si="29"/>
        <v>-1.7413999994460028E-2</v>
      </c>
      <c r="I170" s="52">
        <f t="shared" si="34"/>
        <v>-1.7413999994460028E-2</v>
      </c>
      <c r="O170" s="52">
        <f t="shared" ca="1" si="24"/>
        <v>-1.0057506541517519E-2</v>
      </c>
      <c r="P170" s="69">
        <f t="shared" si="30"/>
        <v>-8.1773709105379747E-3</v>
      </c>
      <c r="Q170" s="70">
        <f t="shared" si="31"/>
        <v>29174.120000000003</v>
      </c>
      <c r="R170" s="52">
        <f t="shared" si="32"/>
        <v>8.5315316833954748E-5</v>
      </c>
      <c r="S170" s="53">
        <f t="shared" si="35"/>
        <v>0.1</v>
      </c>
      <c r="T170" s="52">
        <f t="shared" si="33"/>
        <v>8.5315316833954748E-6</v>
      </c>
    </row>
    <row r="171" spans="1:20" ht="12.95" customHeight="1" x14ac:dyDescent="0.2">
      <c r="A171" s="73" t="s">
        <v>89</v>
      </c>
      <c r="B171" s="73"/>
      <c r="C171" s="68">
        <v>44371.563000000002</v>
      </c>
      <c r="D171" s="68"/>
      <c r="E171" s="52">
        <f t="shared" si="27"/>
        <v>8634.999509379526</v>
      </c>
      <c r="F171" s="52">
        <f t="shared" si="28"/>
        <v>8635</v>
      </c>
      <c r="G171" s="52">
        <f t="shared" si="29"/>
        <v>-9.0500000078463927E-4</v>
      </c>
      <c r="I171" s="52">
        <f t="shared" si="34"/>
        <v>-9.0500000078463927E-4</v>
      </c>
      <c r="O171" s="52">
        <f t="shared" ca="1" si="24"/>
        <v>-1.0416756702339089E-2</v>
      </c>
      <c r="P171" s="69">
        <f t="shared" si="30"/>
        <v>-8.5910658900498794E-3</v>
      </c>
      <c r="Q171" s="70">
        <f t="shared" si="31"/>
        <v>29353.063000000002</v>
      </c>
      <c r="R171" s="52">
        <f t="shared" si="32"/>
        <v>5.9075608854126668E-5</v>
      </c>
      <c r="S171" s="53">
        <f t="shared" si="35"/>
        <v>0.1</v>
      </c>
      <c r="T171" s="52">
        <f t="shared" si="33"/>
        <v>5.9075608854126671E-6</v>
      </c>
    </row>
    <row r="172" spans="1:20" ht="12.95" customHeight="1" x14ac:dyDescent="0.2">
      <c r="A172" s="73" t="s">
        <v>90</v>
      </c>
      <c r="B172" s="73"/>
      <c r="C172" s="68">
        <v>44432.436999999998</v>
      </c>
      <c r="D172" s="68"/>
      <c r="E172" s="52">
        <f t="shared" si="27"/>
        <v>8668.0006483779962</v>
      </c>
      <c r="F172" s="52">
        <f t="shared" si="28"/>
        <v>8668</v>
      </c>
      <c r="G172" s="52">
        <f t="shared" si="29"/>
        <v>1.1959999974351376E-3</v>
      </c>
      <c r="I172" s="52">
        <f t="shared" si="34"/>
        <v>1.1959999974351376E-3</v>
      </c>
      <c r="O172" s="52">
        <f t="shared" ca="1" si="24"/>
        <v>-1.0538975829216535E-2</v>
      </c>
      <c r="P172" s="69">
        <f t="shared" si="30"/>
        <v>-8.7336198241735122E-3</v>
      </c>
      <c r="Q172" s="70">
        <f t="shared" si="31"/>
        <v>29413.936999999998</v>
      </c>
      <c r="R172" s="52">
        <f t="shared" si="32"/>
        <v>9.8597349801683392E-5</v>
      </c>
      <c r="S172" s="53">
        <f t="shared" si="35"/>
        <v>0.1</v>
      </c>
      <c r="T172" s="52">
        <f t="shared" si="33"/>
        <v>9.8597349801683402E-6</v>
      </c>
    </row>
    <row r="173" spans="1:20" ht="12.95" customHeight="1" x14ac:dyDescent="0.2">
      <c r="A173" s="73" t="s">
        <v>86</v>
      </c>
      <c r="B173" s="73"/>
      <c r="C173" s="68">
        <v>44467.461000000003</v>
      </c>
      <c r="D173" s="68"/>
      <c r="E173" s="52">
        <f t="shared" si="27"/>
        <v>8686.9879318205603</v>
      </c>
      <c r="F173" s="52">
        <f t="shared" si="28"/>
        <v>8687</v>
      </c>
      <c r="G173" s="52">
        <f t="shared" si="29"/>
        <v>-2.2260999998252373E-2</v>
      </c>
      <c r="I173" s="52">
        <f t="shared" si="34"/>
        <v>-2.2260999998252373E-2</v>
      </c>
      <c r="O173" s="52">
        <f t="shared" ca="1" si="24"/>
        <v>-1.0609344417418697E-2</v>
      </c>
      <c r="P173" s="69">
        <f t="shared" si="30"/>
        <v>-8.8161137198199471E-3</v>
      </c>
      <c r="Q173" s="70">
        <f t="shared" si="31"/>
        <v>29448.961000000003</v>
      </c>
      <c r="R173" s="52">
        <f t="shared" si="32"/>
        <v>1.8076496703998054E-4</v>
      </c>
      <c r="S173" s="53">
        <f t="shared" si="35"/>
        <v>0.1</v>
      </c>
      <c r="T173" s="52">
        <f t="shared" si="33"/>
        <v>1.8076496703998056E-5</v>
      </c>
    </row>
    <row r="174" spans="1:20" ht="12.95" customHeight="1" x14ac:dyDescent="0.2">
      <c r="A174" s="73" t="s">
        <v>86</v>
      </c>
      <c r="B174" s="73"/>
      <c r="C174" s="68">
        <v>44467.47</v>
      </c>
      <c r="D174" s="68"/>
      <c r="E174" s="52">
        <f t="shared" si="27"/>
        <v>8686.992810919206</v>
      </c>
      <c r="F174" s="52">
        <f t="shared" si="28"/>
        <v>8687</v>
      </c>
      <c r="G174" s="52">
        <f t="shared" si="29"/>
        <v>-1.3261000000056811E-2</v>
      </c>
      <c r="I174" s="52">
        <f t="shared" si="34"/>
        <v>-1.3261000000056811E-2</v>
      </c>
      <c r="O174" s="52">
        <f t="shared" ca="1" si="24"/>
        <v>-1.0609344417418697E-2</v>
      </c>
      <c r="P174" s="69">
        <f t="shared" si="30"/>
        <v>-8.8161137198199471E-3</v>
      </c>
      <c r="Q174" s="70">
        <f t="shared" si="31"/>
        <v>29448.97</v>
      </c>
      <c r="R174" s="52">
        <f t="shared" si="32"/>
        <v>1.9757014044237901E-5</v>
      </c>
      <c r="S174" s="53">
        <f t="shared" si="35"/>
        <v>0.1</v>
      </c>
      <c r="T174" s="52">
        <f t="shared" si="33"/>
        <v>1.9757014044237901E-6</v>
      </c>
    </row>
    <row r="175" spans="1:20" ht="12.95" customHeight="1" x14ac:dyDescent="0.2">
      <c r="A175" s="73" t="s">
        <v>91</v>
      </c>
      <c r="B175" s="73"/>
      <c r="C175" s="68">
        <v>44565.235999999997</v>
      </c>
      <c r="D175" s="68"/>
      <c r="E175" s="52">
        <f t="shared" si="27"/>
        <v>8739.9939173903531</v>
      </c>
      <c r="F175" s="52">
        <f t="shared" si="28"/>
        <v>8740</v>
      </c>
      <c r="G175" s="52">
        <f t="shared" si="29"/>
        <v>-1.1220000007597264E-2</v>
      </c>
      <c r="I175" s="52">
        <f t="shared" si="34"/>
        <v>-1.1220000007597264E-2</v>
      </c>
      <c r="O175" s="52">
        <f t="shared" ca="1" si="24"/>
        <v>-1.0805635742403674E-2</v>
      </c>
      <c r="P175" s="69">
        <f t="shared" si="30"/>
        <v>-9.0478403690812392E-3</v>
      </c>
      <c r="Q175" s="70">
        <f t="shared" si="31"/>
        <v>29546.735999999997</v>
      </c>
      <c r="R175" s="52">
        <f t="shared" si="32"/>
        <v>4.7182774951980672E-6</v>
      </c>
      <c r="S175" s="53">
        <f t="shared" si="35"/>
        <v>0.1</v>
      </c>
      <c r="T175" s="52">
        <f t="shared" si="33"/>
        <v>4.7182774951980675E-7</v>
      </c>
    </row>
    <row r="176" spans="1:20" ht="12.95" customHeight="1" x14ac:dyDescent="0.2">
      <c r="A176" s="73" t="s">
        <v>91</v>
      </c>
      <c r="B176" s="73"/>
      <c r="C176" s="68">
        <v>44565.237999999998</v>
      </c>
      <c r="D176" s="68"/>
      <c r="E176" s="52">
        <f t="shared" si="27"/>
        <v>8739.9950016344956</v>
      </c>
      <c r="F176" s="52">
        <f t="shared" si="28"/>
        <v>8740</v>
      </c>
      <c r="G176" s="52">
        <f t="shared" si="29"/>
        <v>-9.2200000071898103E-3</v>
      </c>
      <c r="I176" s="52">
        <f t="shared" si="34"/>
        <v>-9.2200000071898103E-3</v>
      </c>
      <c r="O176" s="52">
        <f t="shared" ca="1" si="24"/>
        <v>-1.0805635742403674E-2</v>
      </c>
      <c r="P176" s="69">
        <f t="shared" si="30"/>
        <v>-9.0478403690812392E-3</v>
      </c>
      <c r="Q176" s="70">
        <f t="shared" si="31"/>
        <v>29546.737999999998</v>
      </c>
      <c r="R176" s="52">
        <f t="shared" si="32"/>
        <v>2.9638940993674149E-8</v>
      </c>
      <c r="S176" s="53">
        <f t="shared" si="35"/>
        <v>0.1</v>
      </c>
      <c r="T176" s="52">
        <f t="shared" si="33"/>
        <v>2.9638940993674151E-9</v>
      </c>
    </row>
    <row r="177" spans="1:20" ht="12.95" customHeight="1" x14ac:dyDescent="0.2">
      <c r="A177" s="73" t="s">
        <v>92</v>
      </c>
      <c r="B177" s="73"/>
      <c r="C177" s="68">
        <v>44690.663</v>
      </c>
      <c r="D177" s="68"/>
      <c r="E177" s="52">
        <f t="shared" si="27"/>
        <v>8807.9906624894356</v>
      </c>
      <c r="F177" s="52">
        <f t="shared" si="28"/>
        <v>8808</v>
      </c>
      <c r="G177" s="52">
        <f t="shared" si="29"/>
        <v>-1.722400000289781E-2</v>
      </c>
      <c r="I177" s="52">
        <f t="shared" si="34"/>
        <v>-1.722400000289781E-2</v>
      </c>
      <c r="O177" s="52">
        <f t="shared" ref="O177:O240" ca="1" si="36">+C$11+C$12*F177</f>
        <v>-1.1057481215969313E-2</v>
      </c>
      <c r="P177" s="69">
        <f t="shared" si="30"/>
        <v>-9.3486260135163084E-3</v>
      </c>
      <c r="Q177" s="70">
        <f t="shared" si="31"/>
        <v>29672.163</v>
      </c>
      <c r="R177" s="52">
        <f t="shared" si="32"/>
        <v>6.2021515472626709E-5</v>
      </c>
      <c r="S177" s="53">
        <f t="shared" si="35"/>
        <v>0.1</v>
      </c>
      <c r="T177" s="52">
        <f t="shared" si="33"/>
        <v>6.202151547262671E-6</v>
      </c>
    </row>
    <row r="178" spans="1:20" ht="12.95" customHeight="1" x14ac:dyDescent="0.2">
      <c r="A178" s="73" t="s">
        <v>58</v>
      </c>
      <c r="B178" s="73"/>
      <c r="C178" s="68">
        <v>44795.817999999999</v>
      </c>
      <c r="D178" s="68"/>
      <c r="E178" s="52">
        <f t="shared" si="27"/>
        <v>8864.9975089490799</v>
      </c>
      <c r="F178" s="52">
        <f t="shared" si="28"/>
        <v>8865</v>
      </c>
      <c r="G178" s="52">
        <f t="shared" si="29"/>
        <v>-4.5950000057928264E-3</v>
      </c>
      <c r="I178" s="52">
        <f t="shared" si="34"/>
        <v>-4.5950000057928264E-3</v>
      </c>
      <c r="O178" s="52">
        <f t="shared" ca="1" si="36"/>
        <v>-1.1268586980575805E-2</v>
      </c>
      <c r="P178" s="69">
        <f t="shared" si="30"/>
        <v>-9.6037651671315311E-3</v>
      </c>
      <c r="Q178" s="70">
        <f t="shared" si="31"/>
        <v>29777.317999999999</v>
      </c>
      <c r="R178" s="52">
        <f t="shared" si="32"/>
        <v>2.5087728441440342E-5</v>
      </c>
      <c r="S178" s="53">
        <f t="shared" si="35"/>
        <v>0.1</v>
      </c>
      <c r="T178" s="52">
        <f t="shared" si="33"/>
        <v>2.5087728441440343E-6</v>
      </c>
    </row>
    <row r="179" spans="1:20" ht="12.95" customHeight="1" x14ac:dyDescent="0.2">
      <c r="A179" s="73" t="s">
        <v>58</v>
      </c>
      <c r="B179" s="73"/>
      <c r="C179" s="68">
        <v>44808.726999999999</v>
      </c>
      <c r="D179" s="68"/>
      <c r="E179" s="52">
        <f t="shared" si="27"/>
        <v>8871.9957627738859</v>
      </c>
      <c r="F179" s="52">
        <f t="shared" si="28"/>
        <v>8872</v>
      </c>
      <c r="G179" s="52">
        <f t="shared" si="29"/>
        <v>-7.816000004822854E-3</v>
      </c>
      <c r="I179" s="52">
        <f t="shared" si="34"/>
        <v>-7.816000004822854E-3</v>
      </c>
      <c r="O179" s="52">
        <f t="shared" ca="1" si="36"/>
        <v>-1.1294512249913444E-2</v>
      </c>
      <c r="P179" s="69">
        <f t="shared" si="30"/>
        <v>-9.6352873066558771E-3</v>
      </c>
      <c r="Q179" s="70">
        <f t="shared" si="31"/>
        <v>29790.226999999999</v>
      </c>
      <c r="R179" s="52">
        <f t="shared" si="32"/>
        <v>3.3098062866108816E-6</v>
      </c>
      <c r="S179" s="53">
        <f t="shared" si="35"/>
        <v>0.1</v>
      </c>
      <c r="T179" s="52">
        <f t="shared" si="33"/>
        <v>3.3098062866108816E-7</v>
      </c>
    </row>
    <row r="180" spans="1:20" ht="12.95" customHeight="1" x14ac:dyDescent="0.2">
      <c r="A180" s="73" t="s">
        <v>58</v>
      </c>
      <c r="B180" s="73"/>
      <c r="C180" s="68">
        <v>44808.73</v>
      </c>
      <c r="D180" s="68"/>
      <c r="E180" s="52">
        <f t="shared" si="27"/>
        <v>8871.9973891401041</v>
      </c>
      <c r="F180" s="52">
        <f t="shared" si="28"/>
        <v>8872</v>
      </c>
      <c r="G180" s="52">
        <f t="shared" si="29"/>
        <v>-4.8160000005736947E-3</v>
      </c>
      <c r="I180" s="52">
        <f t="shared" si="34"/>
        <v>-4.8160000005736947E-3</v>
      </c>
      <c r="O180" s="52">
        <f t="shared" ca="1" si="36"/>
        <v>-1.1294512249913444E-2</v>
      </c>
      <c r="P180" s="69">
        <f t="shared" si="30"/>
        <v>-9.6352873066558771E-3</v>
      </c>
      <c r="Q180" s="70">
        <f t="shared" si="31"/>
        <v>29790.230000000003</v>
      </c>
      <c r="R180" s="52">
        <f t="shared" si="32"/>
        <v>2.3225530138564858E-5</v>
      </c>
      <c r="S180" s="53">
        <f t="shared" si="35"/>
        <v>0.1</v>
      </c>
      <c r="T180" s="52">
        <f t="shared" si="33"/>
        <v>2.322553013856486E-6</v>
      </c>
    </row>
    <row r="181" spans="1:20" ht="12.95" customHeight="1" x14ac:dyDescent="0.2">
      <c r="A181" s="73" t="s">
        <v>93</v>
      </c>
      <c r="B181" s="73"/>
      <c r="C181" s="68">
        <v>44812.411999999997</v>
      </c>
      <c r="D181" s="68"/>
      <c r="E181" s="52">
        <f t="shared" si="27"/>
        <v>8873.99348260845</v>
      </c>
      <c r="F181" s="52">
        <f t="shared" si="28"/>
        <v>8874</v>
      </c>
      <c r="G181" s="52">
        <f t="shared" si="29"/>
        <v>-1.2022000002616551E-2</v>
      </c>
      <c r="I181" s="52">
        <f t="shared" si="34"/>
        <v>-1.2022000002616551E-2</v>
      </c>
      <c r="O181" s="52">
        <f t="shared" ca="1" si="36"/>
        <v>-1.1301919469724198E-2</v>
      </c>
      <c r="P181" s="69">
        <f t="shared" si="30"/>
        <v>-9.6443012364712706E-3</v>
      </c>
      <c r="Q181" s="70">
        <f t="shared" si="31"/>
        <v>29793.911999999997</v>
      </c>
      <c r="R181" s="52">
        <f t="shared" si="32"/>
        <v>5.6534514225287878E-6</v>
      </c>
      <c r="S181" s="53">
        <f t="shared" si="35"/>
        <v>0.1</v>
      </c>
      <c r="T181" s="52">
        <f t="shared" si="33"/>
        <v>5.653451422528788E-7</v>
      </c>
    </row>
    <row r="182" spans="1:20" ht="12.95" customHeight="1" x14ac:dyDescent="0.2">
      <c r="A182" s="73" t="s">
        <v>58</v>
      </c>
      <c r="B182" s="73"/>
      <c r="C182" s="68">
        <v>44819.781999999999</v>
      </c>
      <c r="D182" s="68"/>
      <c r="E182" s="52">
        <f t="shared" si="27"/>
        <v>8877.9889222775837</v>
      </c>
      <c r="F182" s="52">
        <f t="shared" si="28"/>
        <v>8878</v>
      </c>
      <c r="G182" s="52">
        <f t="shared" si="29"/>
        <v>-2.0433999998203944E-2</v>
      </c>
      <c r="I182" s="52">
        <f t="shared" si="34"/>
        <v>-2.0433999998203944E-2</v>
      </c>
      <c r="O182" s="52">
        <f t="shared" ca="1" si="36"/>
        <v>-1.1316733909345705E-2</v>
      </c>
      <c r="P182" s="69">
        <f t="shared" si="30"/>
        <v>-9.6623392350847631E-3</v>
      </c>
      <c r="Q182" s="70">
        <f t="shared" si="31"/>
        <v>29801.281999999999</v>
      </c>
      <c r="R182" s="52">
        <f t="shared" si="32"/>
        <v>1.160286755957213E-4</v>
      </c>
      <c r="S182" s="53">
        <f t="shared" si="35"/>
        <v>0.1</v>
      </c>
      <c r="T182" s="52">
        <f t="shared" si="33"/>
        <v>1.160286755957213E-5</v>
      </c>
    </row>
    <row r="183" spans="1:20" ht="12.95" customHeight="1" x14ac:dyDescent="0.2">
      <c r="A183" s="73" t="s">
        <v>94</v>
      </c>
      <c r="B183" s="73"/>
      <c r="C183" s="68">
        <v>44823.468999999997</v>
      </c>
      <c r="D183" s="68"/>
      <c r="E183" s="52">
        <f t="shared" si="27"/>
        <v>8879.9877263562921</v>
      </c>
      <c r="F183" s="52">
        <f t="shared" si="28"/>
        <v>8880</v>
      </c>
      <c r="G183" s="52">
        <f t="shared" si="29"/>
        <v>-2.2640000002866145E-2</v>
      </c>
      <c r="I183" s="52">
        <f t="shared" si="34"/>
        <v>-2.2640000002866145E-2</v>
      </c>
      <c r="O183" s="52">
        <f t="shared" ca="1" si="36"/>
        <v>-1.1324141129156459E-2</v>
      </c>
      <c r="P183" s="69">
        <f t="shared" si="30"/>
        <v>-9.6713633038828552E-3</v>
      </c>
      <c r="Q183" s="70">
        <f t="shared" si="31"/>
        <v>29804.968999999997</v>
      </c>
      <c r="R183" s="52">
        <f t="shared" si="32"/>
        <v>1.6818553783021621E-4</v>
      </c>
      <c r="S183" s="53">
        <f t="shared" si="35"/>
        <v>0.1</v>
      </c>
      <c r="T183" s="52">
        <f t="shared" si="33"/>
        <v>1.681855378302162E-5</v>
      </c>
    </row>
    <row r="184" spans="1:20" ht="12.95" customHeight="1" x14ac:dyDescent="0.2">
      <c r="A184" s="73" t="s">
        <v>94</v>
      </c>
      <c r="B184" s="73"/>
      <c r="C184" s="68">
        <v>44823.474000000002</v>
      </c>
      <c r="D184" s="68"/>
      <c r="E184" s="52">
        <f t="shared" si="27"/>
        <v>8879.9904369666547</v>
      </c>
      <c r="F184" s="52">
        <f t="shared" si="28"/>
        <v>8880</v>
      </c>
      <c r="G184" s="52">
        <f t="shared" si="29"/>
        <v>-1.7639999998209532E-2</v>
      </c>
      <c r="I184" s="52">
        <f t="shared" si="34"/>
        <v>-1.7639999998209532E-2</v>
      </c>
      <c r="O184" s="52">
        <f t="shared" ca="1" si="36"/>
        <v>-1.1324141129156459E-2</v>
      </c>
      <c r="P184" s="69">
        <f t="shared" si="30"/>
        <v>-9.6713633038828552E-3</v>
      </c>
      <c r="Q184" s="70">
        <f t="shared" si="31"/>
        <v>29804.974000000002</v>
      </c>
      <c r="R184" s="52">
        <f t="shared" si="32"/>
        <v>6.3499170766169593E-5</v>
      </c>
      <c r="S184" s="53">
        <f t="shared" si="35"/>
        <v>0.1</v>
      </c>
      <c r="T184" s="52">
        <f t="shared" si="33"/>
        <v>6.3499170766169598E-6</v>
      </c>
    </row>
    <row r="185" spans="1:20" ht="12.95" customHeight="1" x14ac:dyDescent="0.2">
      <c r="A185" s="73" t="s">
        <v>94</v>
      </c>
      <c r="B185" s="73"/>
      <c r="C185" s="68">
        <v>44823.474000000002</v>
      </c>
      <c r="D185" s="68"/>
      <c r="E185" s="52">
        <f t="shared" si="27"/>
        <v>8879.9904369666547</v>
      </c>
      <c r="F185" s="52">
        <f t="shared" si="28"/>
        <v>8880</v>
      </c>
      <c r="G185" s="52">
        <f t="shared" si="29"/>
        <v>-1.7639999998209532E-2</v>
      </c>
      <c r="I185" s="52">
        <f t="shared" si="34"/>
        <v>-1.7639999998209532E-2</v>
      </c>
      <c r="O185" s="52">
        <f t="shared" ca="1" si="36"/>
        <v>-1.1324141129156459E-2</v>
      </c>
      <c r="P185" s="69">
        <f t="shared" si="30"/>
        <v>-9.6713633038828552E-3</v>
      </c>
      <c r="Q185" s="70">
        <f t="shared" si="31"/>
        <v>29804.974000000002</v>
      </c>
      <c r="R185" s="52">
        <f t="shared" si="32"/>
        <v>6.3499170766169593E-5</v>
      </c>
      <c r="S185" s="53">
        <f t="shared" si="35"/>
        <v>0.1</v>
      </c>
      <c r="T185" s="52">
        <f t="shared" si="33"/>
        <v>6.3499170766169598E-6</v>
      </c>
    </row>
    <row r="186" spans="1:20" ht="12.95" customHeight="1" x14ac:dyDescent="0.2">
      <c r="A186" s="73" t="s">
        <v>94</v>
      </c>
      <c r="B186" s="73"/>
      <c r="C186" s="68">
        <v>44823.476000000002</v>
      </c>
      <c r="D186" s="68"/>
      <c r="E186" s="52">
        <f t="shared" si="27"/>
        <v>8879.9915212107971</v>
      </c>
      <c r="F186" s="52">
        <f t="shared" si="28"/>
        <v>8880</v>
      </c>
      <c r="G186" s="52">
        <f t="shared" si="29"/>
        <v>-1.5639999997802079E-2</v>
      </c>
      <c r="I186" s="52">
        <f t="shared" ref="I186:I217" si="37">G186</f>
        <v>-1.5639999997802079E-2</v>
      </c>
      <c r="O186" s="52">
        <f t="shared" ca="1" si="36"/>
        <v>-1.1324141129156459E-2</v>
      </c>
      <c r="P186" s="69">
        <f t="shared" si="30"/>
        <v>-9.6713633038828552E-3</v>
      </c>
      <c r="Q186" s="70">
        <f t="shared" si="31"/>
        <v>29804.976000000002</v>
      </c>
      <c r="R186" s="52">
        <f t="shared" si="32"/>
        <v>3.5624623983999002E-5</v>
      </c>
      <c r="S186" s="53">
        <f t="shared" ref="S186:S217" si="38">S$16</f>
        <v>0.1</v>
      </c>
      <c r="T186" s="52">
        <f t="shared" si="33"/>
        <v>3.5624623983999003E-6</v>
      </c>
    </row>
    <row r="187" spans="1:20" ht="12.95" customHeight="1" x14ac:dyDescent="0.2">
      <c r="A187" s="73" t="s">
        <v>94</v>
      </c>
      <c r="B187" s="73"/>
      <c r="C187" s="68">
        <v>44823.476000000002</v>
      </c>
      <c r="D187" s="68"/>
      <c r="E187" s="52">
        <f t="shared" si="27"/>
        <v>8879.9915212107971</v>
      </c>
      <c r="F187" s="52">
        <f t="shared" si="28"/>
        <v>8880</v>
      </c>
      <c r="G187" s="52">
        <f t="shared" si="29"/>
        <v>-1.5639999997802079E-2</v>
      </c>
      <c r="I187" s="52">
        <f t="shared" si="37"/>
        <v>-1.5639999997802079E-2</v>
      </c>
      <c r="O187" s="52">
        <f t="shared" ca="1" si="36"/>
        <v>-1.1324141129156459E-2</v>
      </c>
      <c r="P187" s="69">
        <f t="shared" si="30"/>
        <v>-9.6713633038828552E-3</v>
      </c>
      <c r="Q187" s="70">
        <f t="shared" si="31"/>
        <v>29804.976000000002</v>
      </c>
      <c r="R187" s="52">
        <f t="shared" si="32"/>
        <v>3.5624623983999002E-5</v>
      </c>
      <c r="S187" s="53">
        <f t="shared" si="38"/>
        <v>0.1</v>
      </c>
      <c r="T187" s="52">
        <f t="shared" si="33"/>
        <v>3.5624623983999003E-6</v>
      </c>
    </row>
    <row r="188" spans="1:20" ht="12.95" customHeight="1" x14ac:dyDescent="0.2">
      <c r="A188" s="73" t="s">
        <v>94</v>
      </c>
      <c r="B188" s="73"/>
      <c r="C188" s="68">
        <v>44823.482000000004</v>
      </c>
      <c r="D188" s="68"/>
      <c r="E188" s="52">
        <f t="shared" si="27"/>
        <v>8879.99477394323</v>
      </c>
      <c r="F188" s="52">
        <f t="shared" si="28"/>
        <v>8880</v>
      </c>
      <c r="G188" s="52">
        <f t="shared" si="29"/>
        <v>-9.6399999965797178E-3</v>
      </c>
      <c r="I188" s="52">
        <f t="shared" si="37"/>
        <v>-9.6399999965797178E-3</v>
      </c>
      <c r="O188" s="52">
        <f t="shared" ca="1" si="36"/>
        <v>-1.1324141129156459E-2</v>
      </c>
      <c r="P188" s="69">
        <f t="shared" si="30"/>
        <v>-9.6713633038828552E-3</v>
      </c>
      <c r="Q188" s="70">
        <f t="shared" si="31"/>
        <v>29804.982000000004</v>
      </c>
      <c r="R188" s="52">
        <f t="shared" si="32"/>
        <v>9.8365704499102722E-10</v>
      </c>
      <c r="S188" s="53">
        <f t="shared" si="38"/>
        <v>0.1</v>
      </c>
      <c r="T188" s="52">
        <f t="shared" si="33"/>
        <v>9.8365704499102733E-11</v>
      </c>
    </row>
    <row r="189" spans="1:20" ht="12.95" customHeight="1" x14ac:dyDescent="0.2">
      <c r="A189" s="73" t="s">
        <v>94</v>
      </c>
      <c r="B189" s="73"/>
      <c r="C189" s="68">
        <v>44823.487000000001</v>
      </c>
      <c r="D189" s="68"/>
      <c r="E189" s="52">
        <f t="shared" si="27"/>
        <v>8879.9974845535871</v>
      </c>
      <c r="F189" s="52">
        <f t="shared" si="28"/>
        <v>8880</v>
      </c>
      <c r="G189" s="52">
        <f t="shared" si="29"/>
        <v>-4.6399999991990626E-3</v>
      </c>
      <c r="I189" s="52">
        <f t="shared" si="37"/>
        <v>-4.6399999991990626E-3</v>
      </c>
      <c r="O189" s="52">
        <f t="shared" ca="1" si="36"/>
        <v>-1.1324141129156459E-2</v>
      </c>
      <c r="P189" s="69">
        <f t="shared" si="30"/>
        <v>-9.6713633038828552E-3</v>
      </c>
      <c r="Q189" s="70">
        <f t="shared" si="31"/>
        <v>29804.987000000001</v>
      </c>
      <c r="R189" s="52">
        <f t="shared" si="32"/>
        <v>2.5314616703718615E-5</v>
      </c>
      <c r="S189" s="53">
        <f t="shared" si="38"/>
        <v>0.1</v>
      </c>
      <c r="T189" s="52">
        <f t="shared" si="33"/>
        <v>2.5314616703718618E-6</v>
      </c>
    </row>
    <row r="190" spans="1:20" ht="12.95" customHeight="1" x14ac:dyDescent="0.2">
      <c r="A190" s="73" t="s">
        <v>94</v>
      </c>
      <c r="B190" s="73"/>
      <c r="C190" s="68">
        <v>44823.487000000001</v>
      </c>
      <c r="D190" s="68"/>
      <c r="E190" s="52">
        <f t="shared" si="27"/>
        <v>8879.9974845535871</v>
      </c>
      <c r="F190" s="52">
        <f t="shared" si="28"/>
        <v>8880</v>
      </c>
      <c r="G190" s="52">
        <f t="shared" si="29"/>
        <v>-4.6399999991990626E-3</v>
      </c>
      <c r="I190" s="52">
        <f t="shared" si="37"/>
        <v>-4.6399999991990626E-3</v>
      </c>
      <c r="O190" s="52">
        <f t="shared" ca="1" si="36"/>
        <v>-1.1324141129156459E-2</v>
      </c>
      <c r="P190" s="69">
        <f t="shared" si="30"/>
        <v>-9.6713633038828552E-3</v>
      </c>
      <c r="Q190" s="70">
        <f t="shared" si="31"/>
        <v>29804.987000000001</v>
      </c>
      <c r="R190" s="52">
        <f t="shared" si="32"/>
        <v>2.5314616703718615E-5</v>
      </c>
      <c r="S190" s="53">
        <f t="shared" si="38"/>
        <v>0.1</v>
      </c>
      <c r="T190" s="52">
        <f t="shared" si="33"/>
        <v>2.5314616703718618E-6</v>
      </c>
    </row>
    <row r="191" spans="1:20" ht="12.95" customHeight="1" x14ac:dyDescent="0.2">
      <c r="A191" s="73" t="s">
        <v>94</v>
      </c>
      <c r="B191" s="73"/>
      <c r="C191" s="68">
        <v>44847.459000000003</v>
      </c>
      <c r="D191" s="68"/>
      <c r="E191" s="52">
        <f t="shared" si="27"/>
        <v>8892.9932348586663</v>
      </c>
      <c r="F191" s="52">
        <f t="shared" si="28"/>
        <v>8893</v>
      </c>
      <c r="G191" s="52">
        <f t="shared" si="29"/>
        <v>-1.2478999997256324E-2</v>
      </c>
      <c r="I191" s="52">
        <f t="shared" si="37"/>
        <v>-1.2478999997256324E-2</v>
      </c>
      <c r="O191" s="52">
        <f t="shared" ca="1" si="36"/>
        <v>-1.1372288057926359E-2</v>
      </c>
      <c r="P191" s="69">
        <f t="shared" si="30"/>
        <v>-9.7301021303047956E-3</v>
      </c>
      <c r="Q191" s="70">
        <f t="shared" si="31"/>
        <v>29828.959000000003</v>
      </c>
      <c r="R191" s="52">
        <f t="shared" si="32"/>
        <v>7.5564394829306606E-6</v>
      </c>
      <c r="S191" s="53">
        <f t="shared" si="38"/>
        <v>0.1</v>
      </c>
      <c r="T191" s="52">
        <f t="shared" si="33"/>
        <v>7.5564394829306608E-7</v>
      </c>
    </row>
    <row r="192" spans="1:20" ht="12.95" customHeight="1" x14ac:dyDescent="0.2">
      <c r="A192" s="73" t="s">
        <v>93</v>
      </c>
      <c r="B192" s="73"/>
      <c r="C192" s="68">
        <v>44847.461000000003</v>
      </c>
      <c r="D192" s="68"/>
      <c r="E192" s="52">
        <f t="shared" si="27"/>
        <v>8892.9943191028106</v>
      </c>
      <c r="F192" s="52">
        <f t="shared" si="28"/>
        <v>8893</v>
      </c>
      <c r="G192" s="52">
        <f t="shared" si="29"/>
        <v>-1.047899999684887E-2</v>
      </c>
      <c r="I192" s="52">
        <f t="shared" si="37"/>
        <v>-1.047899999684887E-2</v>
      </c>
      <c r="O192" s="52">
        <f t="shared" ca="1" si="36"/>
        <v>-1.1372288057926359E-2</v>
      </c>
      <c r="P192" s="69">
        <f t="shared" si="30"/>
        <v>-9.7301021303047956E-3</v>
      </c>
      <c r="Q192" s="70">
        <f t="shared" si="31"/>
        <v>29828.961000000003</v>
      </c>
      <c r="R192" s="52">
        <f t="shared" si="32"/>
        <v>5.608480145142663E-7</v>
      </c>
      <c r="S192" s="53">
        <f t="shared" si="38"/>
        <v>0.1</v>
      </c>
      <c r="T192" s="52">
        <f t="shared" si="33"/>
        <v>5.6084801451426634E-8</v>
      </c>
    </row>
    <row r="193" spans="1:20" ht="12.95" customHeight="1" x14ac:dyDescent="0.2">
      <c r="A193" s="73" t="s">
        <v>58</v>
      </c>
      <c r="B193" s="73"/>
      <c r="C193" s="68">
        <v>44856.684000000001</v>
      </c>
      <c r="D193" s="68"/>
      <c r="E193" s="52">
        <f t="shared" si="27"/>
        <v>8897.9943109709784</v>
      </c>
      <c r="F193" s="52">
        <f t="shared" si="28"/>
        <v>8898</v>
      </c>
      <c r="G193" s="52">
        <f t="shared" si="29"/>
        <v>-1.0494000001926906E-2</v>
      </c>
      <c r="I193" s="52">
        <f t="shared" si="37"/>
        <v>-1.0494000001926906E-2</v>
      </c>
      <c r="O193" s="52">
        <f t="shared" ca="1" si="36"/>
        <v>-1.1390806107453244E-2</v>
      </c>
      <c r="P193" s="69">
        <f t="shared" si="30"/>
        <v>-9.7527320078060024E-3</v>
      </c>
      <c r="Q193" s="70">
        <f t="shared" si="31"/>
        <v>29838.184000000001</v>
      </c>
      <c r="R193" s="52">
        <f t="shared" si="32"/>
        <v>5.494782391080285E-7</v>
      </c>
      <c r="S193" s="53">
        <f t="shared" si="38"/>
        <v>0.1</v>
      </c>
      <c r="T193" s="52">
        <f t="shared" si="33"/>
        <v>5.4947823910802852E-8</v>
      </c>
    </row>
    <row r="194" spans="1:20" ht="12.95" customHeight="1" x14ac:dyDescent="0.2">
      <c r="A194" s="73" t="s">
        <v>95</v>
      </c>
      <c r="B194" s="73"/>
      <c r="C194" s="68">
        <v>44884.341</v>
      </c>
      <c r="D194" s="68"/>
      <c r="E194" s="52">
        <f t="shared" si="27"/>
        <v>8912.9877811106235</v>
      </c>
      <c r="F194" s="52">
        <f t="shared" si="28"/>
        <v>8913</v>
      </c>
      <c r="G194" s="52">
        <f t="shared" si="29"/>
        <v>-2.2538999997777864E-2</v>
      </c>
      <c r="I194" s="52">
        <f t="shared" si="37"/>
        <v>-2.2538999997777864E-2</v>
      </c>
      <c r="O194" s="52">
        <f t="shared" ca="1" si="36"/>
        <v>-1.1446360256033898E-2</v>
      </c>
      <c r="P194" s="69">
        <f t="shared" si="30"/>
        <v>-9.8207483775932594E-3</v>
      </c>
      <c r="Q194" s="70">
        <f t="shared" si="31"/>
        <v>29865.841</v>
      </c>
      <c r="R194" s="52">
        <f t="shared" si="32"/>
        <v>1.6175392427432832E-4</v>
      </c>
      <c r="S194" s="53">
        <f t="shared" si="38"/>
        <v>0.1</v>
      </c>
      <c r="T194" s="52">
        <f t="shared" si="33"/>
        <v>1.6175392427432831E-5</v>
      </c>
    </row>
    <row r="195" spans="1:20" ht="12.95" customHeight="1" x14ac:dyDescent="0.2">
      <c r="A195" s="73" t="s">
        <v>95</v>
      </c>
      <c r="B195" s="73"/>
      <c r="C195" s="68">
        <v>44897.264000000003</v>
      </c>
      <c r="D195" s="68"/>
      <c r="E195" s="52">
        <f t="shared" si="27"/>
        <v>8919.9936246444358</v>
      </c>
      <c r="F195" s="52">
        <f t="shared" si="28"/>
        <v>8920</v>
      </c>
      <c r="G195" s="52">
        <f t="shared" si="29"/>
        <v>-1.1760000001231674E-2</v>
      </c>
      <c r="I195" s="52">
        <f t="shared" si="37"/>
        <v>-1.1760000001231674E-2</v>
      </c>
      <c r="O195" s="52">
        <f t="shared" ca="1" si="36"/>
        <v>-1.1472285525371537E-2</v>
      </c>
      <c r="P195" s="69">
        <f t="shared" si="30"/>
        <v>-9.8525544086328978E-3</v>
      </c>
      <c r="Q195" s="70">
        <f t="shared" si="31"/>
        <v>29878.764000000003</v>
      </c>
      <c r="R195" s="52">
        <f t="shared" si="32"/>
        <v>3.6383486887244969E-6</v>
      </c>
      <c r="S195" s="53">
        <f t="shared" si="38"/>
        <v>0.1</v>
      </c>
      <c r="T195" s="52">
        <f t="shared" si="33"/>
        <v>3.6383486887244973E-7</v>
      </c>
    </row>
    <row r="196" spans="1:20" ht="12.95" customHeight="1" x14ac:dyDescent="0.2">
      <c r="A196" s="73" t="s">
        <v>96</v>
      </c>
      <c r="B196" s="73"/>
      <c r="C196" s="68">
        <v>45131.521999999997</v>
      </c>
      <c r="D196" s="68"/>
      <c r="E196" s="52">
        <f t="shared" si="27"/>
        <v>9046.9900569390793</v>
      </c>
      <c r="F196" s="52">
        <f t="shared" si="28"/>
        <v>9047</v>
      </c>
      <c r="G196" s="52">
        <f t="shared" si="29"/>
        <v>-1.8341000002692454E-2</v>
      </c>
      <c r="I196" s="52">
        <f t="shared" si="37"/>
        <v>-1.8341000002692454E-2</v>
      </c>
      <c r="O196" s="52">
        <f t="shared" ca="1" si="36"/>
        <v>-1.1942643983354422E-2</v>
      </c>
      <c r="P196" s="69">
        <f t="shared" si="30"/>
        <v>-1.0436796069708137E-2</v>
      </c>
      <c r="Q196" s="70">
        <f t="shared" si="31"/>
        <v>30113.021999999997</v>
      </c>
      <c r="R196" s="52">
        <f t="shared" si="32"/>
        <v>6.2476439814204739E-5</v>
      </c>
      <c r="S196" s="53">
        <f t="shared" si="38"/>
        <v>0.1</v>
      </c>
      <c r="T196" s="52">
        <f t="shared" si="33"/>
        <v>6.2476439814204742E-6</v>
      </c>
    </row>
    <row r="197" spans="1:20" ht="12.95" customHeight="1" x14ac:dyDescent="0.2">
      <c r="A197" s="73" t="s">
        <v>97</v>
      </c>
      <c r="B197" s="73"/>
      <c r="C197" s="68">
        <v>45192.402000000002</v>
      </c>
      <c r="D197" s="68"/>
      <c r="E197" s="52">
        <f t="shared" si="27"/>
        <v>9079.994448669986</v>
      </c>
      <c r="F197" s="52">
        <f t="shared" si="28"/>
        <v>9080</v>
      </c>
      <c r="G197" s="52">
        <f t="shared" si="29"/>
        <v>-1.0240000003250316E-2</v>
      </c>
      <c r="I197" s="52">
        <f t="shared" si="37"/>
        <v>-1.0240000003250316E-2</v>
      </c>
      <c r="O197" s="52">
        <f t="shared" ca="1" si="36"/>
        <v>-1.206486311023186E-2</v>
      </c>
      <c r="P197" s="69">
        <f t="shared" si="30"/>
        <v>-1.0590837471218494E-2</v>
      </c>
      <c r="Q197" s="70">
        <f t="shared" si="31"/>
        <v>30173.902000000002</v>
      </c>
      <c r="R197" s="52">
        <f t="shared" si="32"/>
        <v>1.2308692893032217E-7</v>
      </c>
      <c r="S197" s="53">
        <f t="shared" si="38"/>
        <v>0.1</v>
      </c>
      <c r="T197" s="52">
        <f t="shared" si="33"/>
        <v>1.2308692893032219E-8</v>
      </c>
    </row>
    <row r="198" spans="1:20" ht="12.95" customHeight="1" x14ac:dyDescent="0.2">
      <c r="A198" s="73" t="s">
        <v>97</v>
      </c>
      <c r="B198" s="73"/>
      <c r="C198" s="68">
        <v>45203.462</v>
      </c>
      <c r="D198" s="68"/>
      <c r="E198" s="52">
        <f t="shared" si="27"/>
        <v>9085.9903187840409</v>
      </c>
      <c r="F198" s="52">
        <f t="shared" si="28"/>
        <v>9086</v>
      </c>
      <c r="G198" s="52">
        <f t="shared" si="29"/>
        <v>-1.7858000006526709E-2</v>
      </c>
      <c r="I198" s="52">
        <f t="shared" si="37"/>
        <v>-1.7858000006526709E-2</v>
      </c>
      <c r="O198" s="52">
        <f t="shared" ca="1" si="36"/>
        <v>-1.2087084769664122E-2</v>
      </c>
      <c r="P198" s="69">
        <f t="shared" si="30"/>
        <v>-1.0618943853847054E-2</v>
      </c>
      <c r="Q198" s="70">
        <f t="shared" si="31"/>
        <v>30184.962</v>
      </c>
      <c r="R198" s="52">
        <f t="shared" si="32"/>
        <v>5.2403933981649161E-5</v>
      </c>
      <c r="S198" s="53">
        <f t="shared" si="38"/>
        <v>0.1</v>
      </c>
      <c r="T198" s="52">
        <f t="shared" si="33"/>
        <v>5.2403933981649163E-6</v>
      </c>
    </row>
    <row r="199" spans="1:20" ht="12.95" customHeight="1" x14ac:dyDescent="0.2">
      <c r="A199" s="73" t="s">
        <v>97</v>
      </c>
      <c r="B199" s="73"/>
      <c r="C199" s="68">
        <v>45216.381999999998</v>
      </c>
      <c r="D199" s="68"/>
      <c r="E199" s="52">
        <f t="shared" si="27"/>
        <v>9092.9945359516369</v>
      </c>
      <c r="F199" s="52">
        <f t="shared" si="28"/>
        <v>9093</v>
      </c>
      <c r="G199" s="52">
        <f t="shared" si="29"/>
        <v>-1.0078999999677762E-2</v>
      </c>
      <c r="I199" s="52">
        <f t="shared" si="37"/>
        <v>-1.0078999999677762E-2</v>
      </c>
      <c r="O199" s="52">
        <f t="shared" ca="1" si="36"/>
        <v>-1.2113010039001761E-2</v>
      </c>
      <c r="P199" s="69">
        <f t="shared" si="30"/>
        <v>-1.0651773077223065E-2</v>
      </c>
      <c r="Q199" s="70">
        <f t="shared" si="31"/>
        <v>30197.881999999998</v>
      </c>
      <c r="R199" s="52">
        <f t="shared" si="32"/>
        <v>3.2806899836071673E-7</v>
      </c>
      <c r="S199" s="53">
        <f t="shared" si="38"/>
        <v>0.1</v>
      </c>
      <c r="T199" s="52">
        <f t="shared" si="33"/>
        <v>3.2806899836071674E-8</v>
      </c>
    </row>
    <row r="200" spans="1:20" ht="12.95" customHeight="1" x14ac:dyDescent="0.2">
      <c r="A200" s="73" t="s">
        <v>97</v>
      </c>
      <c r="B200" s="73"/>
      <c r="C200" s="68">
        <v>45227.442000000003</v>
      </c>
      <c r="D200" s="68"/>
      <c r="E200" s="52">
        <f t="shared" si="27"/>
        <v>9098.9904060656954</v>
      </c>
      <c r="F200" s="52">
        <f t="shared" si="28"/>
        <v>9099</v>
      </c>
      <c r="G200" s="52">
        <f t="shared" si="29"/>
        <v>-1.7696999995678198E-2</v>
      </c>
      <c r="I200" s="52">
        <f t="shared" si="37"/>
        <v>-1.7696999995678198E-2</v>
      </c>
      <c r="O200" s="52">
        <f t="shared" ca="1" si="36"/>
        <v>-1.2135231698434022E-2</v>
      </c>
      <c r="P200" s="69">
        <f t="shared" si="30"/>
        <v>-1.0679945363239102E-2</v>
      </c>
      <c r="Q200" s="70">
        <f t="shared" si="31"/>
        <v>30208.942000000003</v>
      </c>
      <c r="R200" s="52">
        <f t="shared" si="32"/>
        <v>4.9239055714634973E-5</v>
      </c>
      <c r="S200" s="53">
        <f t="shared" si="38"/>
        <v>0.1</v>
      </c>
      <c r="T200" s="52">
        <f t="shared" si="33"/>
        <v>4.9239055714634977E-6</v>
      </c>
    </row>
    <row r="201" spans="1:20" ht="12.95" customHeight="1" x14ac:dyDescent="0.2">
      <c r="A201" s="73" t="s">
        <v>97</v>
      </c>
      <c r="B201" s="73"/>
      <c r="C201" s="68">
        <v>45240.347999999998</v>
      </c>
      <c r="D201" s="68"/>
      <c r="E201" s="52">
        <f t="shared" si="27"/>
        <v>9105.9870335242849</v>
      </c>
      <c r="F201" s="52">
        <f t="shared" si="28"/>
        <v>9106</v>
      </c>
      <c r="G201" s="52">
        <f t="shared" si="29"/>
        <v>-2.3918000006233342E-2</v>
      </c>
      <c r="I201" s="52">
        <f t="shared" si="37"/>
        <v>-2.3918000006233342E-2</v>
      </c>
      <c r="O201" s="52">
        <f t="shared" ca="1" si="36"/>
        <v>-1.2161156967771661E-2</v>
      </c>
      <c r="P201" s="69">
        <f t="shared" si="30"/>
        <v>-1.0712851473900501E-2</v>
      </c>
      <c r="Q201" s="70">
        <f t="shared" si="31"/>
        <v>30221.847999999998</v>
      </c>
      <c r="R201" s="52">
        <f t="shared" si="32"/>
        <v>1.7437594776097218E-4</v>
      </c>
      <c r="S201" s="53">
        <f t="shared" si="38"/>
        <v>0.1</v>
      </c>
      <c r="T201" s="52">
        <f t="shared" si="33"/>
        <v>1.7437594776097218E-5</v>
      </c>
    </row>
    <row r="202" spans="1:20" ht="12.95" customHeight="1" x14ac:dyDescent="0.2">
      <c r="A202" s="73" t="s">
        <v>97</v>
      </c>
      <c r="B202" s="73"/>
      <c r="C202" s="68">
        <v>45240.358999999997</v>
      </c>
      <c r="D202" s="68"/>
      <c r="E202" s="52">
        <f t="shared" si="27"/>
        <v>9105.9929968670749</v>
      </c>
      <c r="F202" s="52">
        <f t="shared" si="28"/>
        <v>9106</v>
      </c>
      <c r="G202" s="52">
        <f t="shared" si="29"/>
        <v>-1.2918000007630326E-2</v>
      </c>
      <c r="I202" s="52">
        <f t="shared" si="37"/>
        <v>-1.2918000007630326E-2</v>
      </c>
      <c r="O202" s="52">
        <f t="shared" ca="1" si="36"/>
        <v>-1.2161156967771661E-2</v>
      </c>
      <c r="P202" s="69">
        <f t="shared" si="30"/>
        <v>-1.0712851473900501E-2</v>
      </c>
      <c r="Q202" s="70">
        <f t="shared" si="31"/>
        <v>30221.858999999997</v>
      </c>
      <c r="R202" s="52">
        <f t="shared" si="32"/>
        <v>4.8626800558107963E-6</v>
      </c>
      <c r="S202" s="53">
        <f t="shared" si="38"/>
        <v>0.1</v>
      </c>
      <c r="T202" s="52">
        <f t="shared" si="33"/>
        <v>4.8626800558107963E-7</v>
      </c>
    </row>
    <row r="203" spans="1:20" ht="12.95" customHeight="1" x14ac:dyDescent="0.2">
      <c r="A203" s="73" t="s">
        <v>98</v>
      </c>
      <c r="B203" s="73"/>
      <c r="C203" s="68">
        <v>45277.248</v>
      </c>
      <c r="D203" s="68"/>
      <c r="E203" s="52">
        <f t="shared" si="27"/>
        <v>9125.9913379735353</v>
      </c>
      <c r="F203" s="52">
        <f t="shared" si="28"/>
        <v>9126</v>
      </c>
      <c r="G203" s="52">
        <f t="shared" si="29"/>
        <v>-1.59780000030878E-2</v>
      </c>
      <c r="I203" s="52">
        <f t="shared" si="37"/>
        <v>-1.59780000030878E-2</v>
      </c>
      <c r="O203" s="52">
        <f t="shared" ca="1" si="36"/>
        <v>-1.2235229165879206E-2</v>
      </c>
      <c r="P203" s="69">
        <f t="shared" si="30"/>
        <v>-1.080709706004359E-2</v>
      </c>
      <c r="Q203" s="70">
        <f t="shared" si="31"/>
        <v>30258.748</v>
      </c>
      <c r="R203" s="52">
        <f t="shared" si="32"/>
        <v>2.6738237246383276E-5</v>
      </c>
      <c r="S203" s="53">
        <f t="shared" si="38"/>
        <v>0.1</v>
      </c>
      <c r="T203" s="52">
        <f t="shared" si="33"/>
        <v>2.6738237246383276E-6</v>
      </c>
    </row>
    <row r="204" spans="1:20" ht="12.95" customHeight="1" x14ac:dyDescent="0.2">
      <c r="A204" s="73" t="s">
        <v>98</v>
      </c>
      <c r="B204" s="73"/>
      <c r="C204" s="68">
        <v>45277.254000000001</v>
      </c>
      <c r="D204" s="68"/>
      <c r="E204" s="52">
        <f t="shared" si="27"/>
        <v>9125.9945907059682</v>
      </c>
      <c r="F204" s="52">
        <f t="shared" si="28"/>
        <v>9126</v>
      </c>
      <c r="G204" s="52">
        <f t="shared" si="29"/>
        <v>-9.9780000018654391E-3</v>
      </c>
      <c r="I204" s="52">
        <f t="shared" si="37"/>
        <v>-9.9780000018654391E-3</v>
      </c>
      <c r="O204" s="52">
        <f t="shared" ca="1" si="36"/>
        <v>-1.2235229165879206E-2</v>
      </c>
      <c r="P204" s="69">
        <f t="shared" si="30"/>
        <v>-1.080709706004359E-2</v>
      </c>
      <c r="Q204" s="70">
        <f t="shared" si="31"/>
        <v>30258.754000000001</v>
      </c>
      <c r="R204" s="52">
        <f t="shared" si="32"/>
        <v>6.8740193187966372E-7</v>
      </c>
      <c r="S204" s="53">
        <f t="shared" si="38"/>
        <v>0.1</v>
      </c>
      <c r="T204" s="52">
        <f t="shared" si="33"/>
        <v>6.8740193187966369E-8</v>
      </c>
    </row>
    <row r="205" spans="1:20" ht="12.95" customHeight="1" x14ac:dyDescent="0.2">
      <c r="A205" s="73" t="s">
        <v>98</v>
      </c>
      <c r="B205" s="73"/>
      <c r="C205" s="68">
        <v>45288.317000000003</v>
      </c>
      <c r="D205" s="68"/>
      <c r="E205" s="52">
        <f t="shared" si="27"/>
        <v>9131.9920871862414</v>
      </c>
      <c r="F205" s="52">
        <f t="shared" si="28"/>
        <v>9132</v>
      </c>
      <c r="G205" s="52">
        <f t="shared" si="29"/>
        <v>-1.4596000000892673E-2</v>
      </c>
      <c r="I205" s="52">
        <f t="shared" si="37"/>
        <v>-1.4596000000892673E-2</v>
      </c>
      <c r="O205" s="52">
        <f t="shared" ca="1" si="36"/>
        <v>-1.2257450825311468E-2</v>
      </c>
      <c r="P205" s="69">
        <f t="shared" si="30"/>
        <v>-1.0835436639273995E-2</v>
      </c>
      <c r="Q205" s="70">
        <f t="shared" si="31"/>
        <v>30269.817000000003</v>
      </c>
      <c r="R205" s="52">
        <f t="shared" si="32"/>
        <v>1.4141836796748768E-5</v>
      </c>
      <c r="S205" s="53">
        <f t="shared" si="38"/>
        <v>0.1</v>
      </c>
      <c r="T205" s="52">
        <f t="shared" si="33"/>
        <v>1.4141836796748768E-6</v>
      </c>
    </row>
    <row r="206" spans="1:20" ht="12.95" customHeight="1" x14ac:dyDescent="0.2">
      <c r="A206" s="73" t="s">
        <v>99</v>
      </c>
      <c r="B206" s="73"/>
      <c r="C206" s="68">
        <v>45535.493999999999</v>
      </c>
      <c r="D206" s="68"/>
      <c r="E206" s="52">
        <f t="shared" si="27"/>
        <v>9265.9921945264086</v>
      </c>
      <c r="F206" s="52">
        <f t="shared" si="28"/>
        <v>9266</v>
      </c>
      <c r="G206" s="52">
        <f t="shared" si="29"/>
        <v>-1.4398000006622169E-2</v>
      </c>
      <c r="I206" s="52">
        <f t="shared" si="37"/>
        <v>-1.4398000006622169E-2</v>
      </c>
      <c r="O206" s="52">
        <f t="shared" ca="1" si="36"/>
        <v>-1.2753734552631985E-2</v>
      </c>
      <c r="P206" s="69">
        <f t="shared" si="30"/>
        <v>-1.1476279213554999E-2</v>
      </c>
      <c r="Q206" s="70">
        <f t="shared" si="31"/>
        <v>30516.993999999999</v>
      </c>
      <c r="R206" s="52">
        <f t="shared" si="32"/>
        <v>8.5364523926410545E-6</v>
      </c>
      <c r="S206" s="53">
        <f t="shared" si="38"/>
        <v>0.1</v>
      </c>
      <c r="T206" s="52">
        <f t="shared" si="33"/>
        <v>8.5364523926410547E-7</v>
      </c>
    </row>
    <row r="207" spans="1:20" ht="12.95" customHeight="1" x14ac:dyDescent="0.2">
      <c r="A207" s="73" t="s">
        <v>100</v>
      </c>
      <c r="B207" s="73"/>
      <c r="C207" s="68">
        <v>45596.353999999999</v>
      </c>
      <c r="D207" s="68"/>
      <c r="E207" s="52">
        <f t="shared" si="27"/>
        <v>9298.9857438158779</v>
      </c>
      <c r="F207" s="52">
        <f t="shared" si="28"/>
        <v>9299</v>
      </c>
      <c r="G207" s="52">
        <f t="shared" si="29"/>
        <v>-2.6296999996702652E-2</v>
      </c>
      <c r="I207" s="52">
        <f t="shared" si="37"/>
        <v>-2.6296999996702652E-2</v>
      </c>
      <c r="O207" s="52">
        <f t="shared" ca="1" si="36"/>
        <v>-1.2875953679509423E-2</v>
      </c>
      <c r="P207" s="69">
        <f t="shared" si="30"/>
        <v>-1.1636426817389852E-2</v>
      </c>
      <c r="Q207" s="70">
        <f t="shared" si="31"/>
        <v>30577.853999999999</v>
      </c>
      <c r="R207" s="52">
        <f t="shared" si="32"/>
        <v>2.1493240594598582E-4</v>
      </c>
      <c r="S207" s="53">
        <f t="shared" si="38"/>
        <v>0.1</v>
      </c>
      <c r="T207" s="52">
        <f t="shared" si="33"/>
        <v>2.1493240594598585E-5</v>
      </c>
    </row>
    <row r="208" spans="1:20" ht="12.95" customHeight="1" x14ac:dyDescent="0.2">
      <c r="A208" s="73" t="s">
        <v>101</v>
      </c>
      <c r="B208" s="73"/>
      <c r="C208" s="68">
        <v>45609.266000000003</v>
      </c>
      <c r="D208" s="68"/>
      <c r="E208" s="52">
        <f t="shared" si="27"/>
        <v>9305.9856240069021</v>
      </c>
      <c r="F208" s="52">
        <f t="shared" si="28"/>
        <v>9306</v>
      </c>
      <c r="G208" s="52">
        <f t="shared" si="29"/>
        <v>-2.6517999998759478E-2</v>
      </c>
      <c r="I208" s="52">
        <f t="shared" si="37"/>
        <v>-2.6517999998759478E-2</v>
      </c>
      <c r="O208" s="52">
        <f t="shared" ca="1" si="36"/>
        <v>-1.2901878948847069E-2</v>
      </c>
      <c r="P208" s="69">
        <f t="shared" si="30"/>
        <v>-1.1670515809364984E-2</v>
      </c>
      <c r="Q208" s="70">
        <f t="shared" si="31"/>
        <v>30590.766000000003</v>
      </c>
      <c r="R208" s="52">
        <f t="shared" si="32"/>
        <v>2.2044778675431949E-4</v>
      </c>
      <c r="S208" s="53">
        <f t="shared" si="38"/>
        <v>0.1</v>
      </c>
      <c r="T208" s="52">
        <f t="shared" si="33"/>
        <v>2.2044778675431949E-5</v>
      </c>
    </row>
    <row r="209" spans="1:20" ht="12.95" customHeight="1" x14ac:dyDescent="0.2">
      <c r="A209" s="73" t="s">
        <v>101</v>
      </c>
      <c r="B209" s="73"/>
      <c r="C209" s="68">
        <v>45644.328000000001</v>
      </c>
      <c r="D209" s="68"/>
      <c r="E209" s="52">
        <f t="shared" si="27"/>
        <v>9324.9935080881896</v>
      </c>
      <c r="F209" s="52">
        <f t="shared" si="28"/>
        <v>9325</v>
      </c>
      <c r="G209" s="52">
        <f t="shared" si="29"/>
        <v>-1.1975000001257285E-2</v>
      </c>
      <c r="I209" s="52">
        <f t="shared" si="37"/>
        <v>-1.1975000001257285E-2</v>
      </c>
      <c r="O209" s="52">
        <f t="shared" ca="1" si="36"/>
        <v>-1.2972247537049231E-2</v>
      </c>
      <c r="P209" s="69">
        <f t="shared" si="30"/>
        <v>-1.1763251767357825E-2</v>
      </c>
      <c r="Q209" s="70">
        <f t="shared" si="31"/>
        <v>30625.828000000001</v>
      </c>
      <c r="R209" s="52">
        <f t="shared" si="32"/>
        <v>4.483731455954043E-8</v>
      </c>
      <c r="S209" s="53">
        <f t="shared" si="38"/>
        <v>0.1</v>
      </c>
      <c r="T209" s="52">
        <f t="shared" si="33"/>
        <v>4.483731455954043E-9</v>
      </c>
    </row>
    <row r="210" spans="1:20" ht="12.95" customHeight="1" x14ac:dyDescent="0.2">
      <c r="A210" s="73" t="s">
        <v>102</v>
      </c>
      <c r="B210" s="73"/>
      <c r="C210" s="68">
        <v>45808.483999999997</v>
      </c>
      <c r="D210" s="68"/>
      <c r="E210" s="52">
        <f t="shared" si="27"/>
        <v>9413.9860989058325</v>
      </c>
      <c r="F210" s="52">
        <f t="shared" si="28"/>
        <v>9414</v>
      </c>
      <c r="G210" s="52">
        <f t="shared" si="29"/>
        <v>-2.5642000007792376E-2</v>
      </c>
      <c r="I210" s="52">
        <f t="shared" si="37"/>
        <v>-2.5642000007792376E-2</v>
      </c>
      <c r="O210" s="52">
        <f t="shared" ca="1" si="36"/>
        <v>-1.3301868818627785E-2</v>
      </c>
      <c r="P210" s="69">
        <f t="shared" si="30"/>
        <v>-1.2201707180522863E-2</v>
      </c>
      <c r="Q210" s="70">
        <f t="shared" si="31"/>
        <v>30789.983999999997</v>
      </c>
      <c r="R210" s="52">
        <f t="shared" si="32"/>
        <v>1.8064147128275232E-4</v>
      </c>
      <c r="S210" s="53">
        <f t="shared" si="38"/>
        <v>0.1</v>
      </c>
      <c r="T210" s="52">
        <f t="shared" si="33"/>
        <v>1.8064147128275233E-5</v>
      </c>
    </row>
    <row r="211" spans="1:20" ht="12.95" customHeight="1" x14ac:dyDescent="0.2">
      <c r="A211" s="73" t="s">
        <v>103</v>
      </c>
      <c r="B211" s="73"/>
      <c r="C211" s="68">
        <v>45891.491999999998</v>
      </c>
      <c r="D211" s="68"/>
      <c r="E211" s="52">
        <f t="shared" si="27"/>
        <v>9458.9865678414262</v>
      </c>
      <c r="F211" s="52">
        <f t="shared" si="28"/>
        <v>9459</v>
      </c>
      <c r="G211" s="52">
        <f t="shared" si="29"/>
        <v>-2.4776999998721294E-2</v>
      </c>
      <c r="I211" s="52">
        <f t="shared" si="37"/>
        <v>-2.4776999998721294E-2</v>
      </c>
      <c r="O211" s="52">
        <f t="shared" ca="1" si="36"/>
        <v>-1.3468531264369747E-2</v>
      </c>
      <c r="P211" s="69">
        <f t="shared" si="30"/>
        <v>-1.2425945539164238E-2</v>
      </c>
      <c r="Q211" s="70">
        <f t="shared" si="31"/>
        <v>30872.991999999998</v>
      </c>
      <c r="R211" s="52">
        <f t="shared" si="32"/>
        <v>1.5254854626294424E-4</v>
      </c>
      <c r="S211" s="53">
        <f t="shared" si="38"/>
        <v>0.1</v>
      </c>
      <c r="T211" s="52">
        <f t="shared" si="33"/>
        <v>1.5254854626294424E-5</v>
      </c>
    </row>
    <row r="212" spans="1:20" ht="12.95" customHeight="1" x14ac:dyDescent="0.2">
      <c r="A212" s="73" t="s">
        <v>104</v>
      </c>
      <c r="B212" s="73"/>
      <c r="C212" s="68">
        <v>45915.468000000001</v>
      </c>
      <c r="D212" s="68"/>
      <c r="E212" s="52">
        <f t="shared" si="27"/>
        <v>9471.9844866347939</v>
      </c>
      <c r="F212" s="52">
        <f t="shared" si="28"/>
        <v>9472</v>
      </c>
      <c r="G212" s="52">
        <f t="shared" si="29"/>
        <v>-2.8616000003239606E-2</v>
      </c>
      <c r="I212" s="52">
        <f t="shared" si="37"/>
        <v>-2.8616000003239606E-2</v>
      </c>
      <c r="O212" s="52">
        <f t="shared" ca="1" si="36"/>
        <v>-1.3516678193139647E-2</v>
      </c>
      <c r="P212" s="69">
        <f t="shared" si="30"/>
        <v>-1.2491044042477892E-2</v>
      </c>
      <c r="Q212" s="70">
        <f t="shared" si="31"/>
        <v>30896.968000000001</v>
      </c>
      <c r="R212" s="52">
        <f t="shared" si="32"/>
        <v>2.6001420473650469E-4</v>
      </c>
      <c r="S212" s="53">
        <f t="shared" si="38"/>
        <v>0.1</v>
      </c>
      <c r="T212" s="52">
        <f t="shared" si="33"/>
        <v>2.6001420473650469E-5</v>
      </c>
    </row>
    <row r="213" spans="1:20" ht="12.95" customHeight="1" x14ac:dyDescent="0.2">
      <c r="A213" s="73" t="s">
        <v>104</v>
      </c>
      <c r="B213" s="73"/>
      <c r="C213" s="68">
        <v>45915.474000000002</v>
      </c>
      <c r="D213" s="68"/>
      <c r="E213" s="52">
        <f t="shared" ref="E213:E276" si="39">+(C213-C$7)/C$8</f>
        <v>9471.987739367225</v>
      </c>
      <c r="F213" s="52">
        <f t="shared" ref="F213:F276" si="40">ROUND(2*E213,0)/2</f>
        <v>9472</v>
      </c>
      <c r="G213" s="52">
        <f t="shared" ref="G213:G276" si="41">+C213-(C$7+F213*C$8)</f>
        <v>-2.2616000002017245E-2</v>
      </c>
      <c r="I213" s="52">
        <f t="shared" si="37"/>
        <v>-2.2616000002017245E-2</v>
      </c>
      <c r="O213" s="52">
        <f t="shared" ca="1" si="36"/>
        <v>-1.3516678193139647E-2</v>
      </c>
      <c r="P213" s="69">
        <f t="shared" ref="P213:P276" si="42">+D$11+D$12*F213+D$13*F213^2</f>
        <v>-1.2491044042477892E-2</v>
      </c>
      <c r="Q213" s="70">
        <f t="shared" ref="Q213:Q276" si="43">+C213-15018.5</f>
        <v>30896.974000000002</v>
      </c>
      <c r="R213" s="52">
        <f t="shared" ref="R213:R276" si="44">+(P213-G213)^2</f>
        <v>1.0251473318261144E-4</v>
      </c>
      <c r="S213" s="53">
        <f t="shared" si="38"/>
        <v>0.1</v>
      </c>
      <c r="T213" s="52">
        <f t="shared" ref="T213:T276" si="45">+S213*R213</f>
        <v>1.0251473318261145E-5</v>
      </c>
    </row>
    <row r="214" spans="1:20" ht="12.95" customHeight="1" x14ac:dyDescent="0.2">
      <c r="A214" s="73" t="s">
        <v>104</v>
      </c>
      <c r="B214" s="73"/>
      <c r="C214" s="68">
        <v>45915.474999999999</v>
      </c>
      <c r="D214" s="68"/>
      <c r="E214" s="52">
        <f t="shared" si="39"/>
        <v>9471.9882814892953</v>
      </c>
      <c r="F214" s="52">
        <f t="shared" si="40"/>
        <v>9472</v>
      </c>
      <c r="G214" s="52">
        <f t="shared" si="41"/>
        <v>-2.1616000005451497E-2</v>
      </c>
      <c r="I214" s="52">
        <f t="shared" si="37"/>
        <v>-2.1616000005451497E-2</v>
      </c>
      <c r="O214" s="52">
        <f t="shared" ca="1" si="36"/>
        <v>-1.3516678193139647E-2</v>
      </c>
      <c r="P214" s="69">
        <f t="shared" si="42"/>
        <v>-1.2491044042477892E-2</v>
      </c>
      <c r="Q214" s="70">
        <f t="shared" si="43"/>
        <v>30896.974999999999</v>
      </c>
      <c r="R214" s="52">
        <f t="shared" si="44"/>
        <v>8.3264821326207533E-5</v>
      </c>
      <c r="S214" s="53">
        <f t="shared" si="38"/>
        <v>0.1</v>
      </c>
      <c r="T214" s="52">
        <f t="shared" si="45"/>
        <v>8.326482132620753E-6</v>
      </c>
    </row>
    <row r="215" spans="1:20" ht="12.95" customHeight="1" x14ac:dyDescent="0.2">
      <c r="A215" s="73" t="s">
        <v>103</v>
      </c>
      <c r="B215" s="73"/>
      <c r="C215" s="68">
        <v>45915.478000000003</v>
      </c>
      <c r="D215" s="68"/>
      <c r="E215" s="52">
        <f t="shared" si="39"/>
        <v>9471.9899078555118</v>
      </c>
      <c r="F215" s="52">
        <f t="shared" si="40"/>
        <v>9472</v>
      </c>
      <c r="G215" s="52">
        <f t="shared" si="41"/>
        <v>-1.8616000001202337E-2</v>
      </c>
      <c r="I215" s="52">
        <f t="shared" si="37"/>
        <v>-1.8616000001202337E-2</v>
      </c>
      <c r="O215" s="52">
        <f t="shared" ca="1" si="36"/>
        <v>-1.3516678193139647E-2</v>
      </c>
      <c r="P215" s="69">
        <f t="shared" si="42"/>
        <v>-1.2491044042477892E-2</v>
      </c>
      <c r="Q215" s="70">
        <f t="shared" si="43"/>
        <v>30896.978000000003</v>
      </c>
      <c r="R215" s="52">
        <f t="shared" si="44"/>
        <v>3.7515085496314085E-5</v>
      </c>
      <c r="S215" s="53">
        <f t="shared" si="38"/>
        <v>0.1</v>
      </c>
      <c r="T215" s="52">
        <f t="shared" si="45"/>
        <v>3.7515085496314088E-6</v>
      </c>
    </row>
    <row r="216" spans="1:20" ht="12.95" customHeight="1" x14ac:dyDescent="0.2">
      <c r="A216" s="73" t="s">
        <v>103</v>
      </c>
      <c r="B216" s="73"/>
      <c r="C216" s="68">
        <v>45915.485000000001</v>
      </c>
      <c r="D216" s="68"/>
      <c r="E216" s="52">
        <f t="shared" si="39"/>
        <v>9471.9937027100132</v>
      </c>
      <c r="F216" s="52">
        <f t="shared" si="40"/>
        <v>9472</v>
      </c>
      <c r="G216" s="52">
        <f t="shared" si="41"/>
        <v>-1.1616000003414229E-2</v>
      </c>
      <c r="I216" s="52">
        <f t="shared" si="37"/>
        <v>-1.1616000003414229E-2</v>
      </c>
      <c r="O216" s="52">
        <f t="shared" ca="1" si="36"/>
        <v>-1.3516678193139647E-2</v>
      </c>
      <c r="P216" s="69">
        <f t="shared" si="42"/>
        <v>-1.2491044042477892E-2</v>
      </c>
      <c r="Q216" s="70">
        <f t="shared" si="43"/>
        <v>30896.985000000001</v>
      </c>
      <c r="R216" s="52">
        <f t="shared" si="44"/>
        <v>7.6570207030085099E-7</v>
      </c>
      <c r="S216" s="53">
        <f t="shared" si="38"/>
        <v>0.1</v>
      </c>
      <c r="T216" s="52">
        <f t="shared" si="45"/>
        <v>7.6570207030085101E-8</v>
      </c>
    </row>
    <row r="217" spans="1:20" ht="12.95" customHeight="1" x14ac:dyDescent="0.2">
      <c r="A217" s="73" t="s">
        <v>104</v>
      </c>
      <c r="B217" s="73"/>
      <c r="C217" s="68">
        <v>45915.489000000001</v>
      </c>
      <c r="D217" s="68"/>
      <c r="E217" s="52">
        <f t="shared" si="39"/>
        <v>9471.9958711983018</v>
      </c>
      <c r="F217" s="52">
        <f t="shared" si="40"/>
        <v>9472</v>
      </c>
      <c r="G217" s="52">
        <f t="shared" si="41"/>
        <v>-7.6160000025993213E-3</v>
      </c>
      <c r="I217" s="52">
        <f t="shared" si="37"/>
        <v>-7.6160000025993213E-3</v>
      </c>
      <c r="O217" s="52">
        <f t="shared" ca="1" si="36"/>
        <v>-1.3516678193139647E-2</v>
      </c>
      <c r="P217" s="69">
        <f t="shared" si="42"/>
        <v>-1.2491044042477892E-2</v>
      </c>
      <c r="Q217" s="70">
        <f t="shared" si="43"/>
        <v>30896.989000000001</v>
      </c>
      <c r="R217" s="52">
        <f t="shared" si="44"/>
        <v>2.3766054390755581E-5</v>
      </c>
      <c r="S217" s="53">
        <f t="shared" si="38"/>
        <v>0.1</v>
      </c>
      <c r="T217" s="52">
        <f t="shared" si="45"/>
        <v>2.3766054390755581E-6</v>
      </c>
    </row>
    <row r="218" spans="1:20" ht="12.95" customHeight="1" x14ac:dyDescent="0.2">
      <c r="A218" s="73" t="s">
        <v>104</v>
      </c>
      <c r="B218" s="73"/>
      <c r="C218" s="68">
        <v>45915.493999999999</v>
      </c>
      <c r="D218" s="68"/>
      <c r="E218" s="52">
        <f t="shared" si="39"/>
        <v>9471.9985818086589</v>
      </c>
      <c r="F218" s="52">
        <f t="shared" si="40"/>
        <v>9472</v>
      </c>
      <c r="G218" s="52">
        <f t="shared" si="41"/>
        <v>-2.616000005218666E-3</v>
      </c>
      <c r="I218" s="52">
        <f t="shared" ref="I218:I249" si="46">G218</f>
        <v>-2.616000005218666E-3</v>
      </c>
      <c r="O218" s="52">
        <f t="shared" ca="1" si="36"/>
        <v>-1.3516678193139647E-2</v>
      </c>
      <c r="P218" s="69">
        <f t="shared" si="42"/>
        <v>-1.2491044042477892E-2</v>
      </c>
      <c r="Q218" s="70">
        <f t="shared" si="43"/>
        <v>30896.993999999999</v>
      </c>
      <c r="R218" s="52">
        <f t="shared" si="44"/>
        <v>9.7516494737809008E-5</v>
      </c>
      <c r="S218" s="53">
        <f t="shared" ref="S218:S249" si="47">S$16</f>
        <v>0.1</v>
      </c>
      <c r="T218" s="52">
        <f t="shared" si="45"/>
        <v>9.7516494737809019E-6</v>
      </c>
    </row>
    <row r="219" spans="1:20" ht="12.95" customHeight="1" x14ac:dyDescent="0.2">
      <c r="A219" s="73" t="s">
        <v>58</v>
      </c>
      <c r="B219" s="73"/>
      <c r="C219" s="68">
        <v>45937.622000000003</v>
      </c>
      <c r="D219" s="68"/>
      <c r="E219" s="52">
        <f t="shared" si="39"/>
        <v>9483.9946590133495</v>
      </c>
      <c r="F219" s="52">
        <f t="shared" si="40"/>
        <v>9484</v>
      </c>
      <c r="G219" s="52">
        <f t="shared" si="41"/>
        <v>-9.8520000028656796E-3</v>
      </c>
      <c r="I219" s="52">
        <f t="shared" si="46"/>
        <v>-9.8520000028656796E-3</v>
      </c>
      <c r="O219" s="52">
        <f t="shared" ca="1" si="36"/>
        <v>-1.3561121512004171E-2</v>
      </c>
      <c r="P219" s="69">
        <f t="shared" si="42"/>
        <v>-1.2551261705897189E-2</v>
      </c>
      <c r="Q219" s="70">
        <f t="shared" si="43"/>
        <v>30919.122000000003</v>
      </c>
      <c r="R219" s="52">
        <f t="shared" si="44"/>
        <v>7.2860137414525646E-6</v>
      </c>
      <c r="S219" s="53">
        <f t="shared" si="47"/>
        <v>0.1</v>
      </c>
      <c r="T219" s="52">
        <f t="shared" si="45"/>
        <v>7.2860137414525652E-7</v>
      </c>
    </row>
    <row r="220" spans="1:20" ht="12.95" customHeight="1" x14ac:dyDescent="0.2">
      <c r="A220" s="73" t="s">
        <v>58</v>
      </c>
      <c r="B220" s="73"/>
      <c r="C220" s="68">
        <v>46267.798999999999</v>
      </c>
      <c r="D220" s="68"/>
      <c r="E220" s="52">
        <f t="shared" si="39"/>
        <v>9662.9908983125351</v>
      </c>
      <c r="F220" s="52">
        <f t="shared" si="40"/>
        <v>9663</v>
      </c>
      <c r="G220" s="52">
        <f t="shared" si="41"/>
        <v>-1.6789000001153909E-2</v>
      </c>
      <c r="I220" s="52">
        <f t="shared" si="46"/>
        <v>-1.6789000001153909E-2</v>
      </c>
      <c r="O220" s="52">
        <f t="shared" ca="1" si="36"/>
        <v>-1.4224067685066656E-2</v>
      </c>
      <c r="P220" s="69">
        <f t="shared" si="42"/>
        <v>-1.3463951921866571E-2</v>
      </c>
      <c r="Q220" s="70">
        <f t="shared" si="43"/>
        <v>31249.298999999999</v>
      </c>
      <c r="R220" s="52">
        <f t="shared" si="44"/>
        <v>1.1055944729572414E-5</v>
      </c>
      <c r="S220" s="53">
        <f t="shared" si="47"/>
        <v>0.1</v>
      </c>
      <c r="T220" s="52">
        <f t="shared" si="45"/>
        <v>1.1055944729572414E-6</v>
      </c>
    </row>
    <row r="221" spans="1:20" ht="12.95" customHeight="1" x14ac:dyDescent="0.2">
      <c r="A221" s="73" t="s">
        <v>105</v>
      </c>
      <c r="B221" s="73"/>
      <c r="C221" s="68">
        <v>46271.478999999999</v>
      </c>
      <c r="D221" s="68"/>
      <c r="E221" s="52">
        <f t="shared" si="39"/>
        <v>9664.9859075367422</v>
      </c>
      <c r="F221" s="52">
        <f t="shared" si="40"/>
        <v>9665</v>
      </c>
      <c r="G221" s="52">
        <f t="shared" si="41"/>
        <v>-2.5995000003604218E-2</v>
      </c>
      <c r="I221" s="52">
        <f t="shared" si="46"/>
        <v>-2.5995000003604218E-2</v>
      </c>
      <c r="O221" s="52">
        <f t="shared" ca="1" si="36"/>
        <v>-1.423147490487741E-2</v>
      </c>
      <c r="P221" s="69">
        <f t="shared" si="42"/>
        <v>-1.3474302507566475E-2</v>
      </c>
      <c r="Q221" s="70">
        <f t="shared" si="43"/>
        <v>31252.978999999999</v>
      </c>
      <c r="R221" s="52">
        <f t="shared" si="44"/>
        <v>1.5676786578728582E-4</v>
      </c>
      <c r="S221" s="53">
        <f t="shared" si="47"/>
        <v>0.1</v>
      </c>
      <c r="T221" s="52">
        <f t="shared" si="45"/>
        <v>1.5676786578728584E-5</v>
      </c>
    </row>
    <row r="222" spans="1:20" ht="12.95" customHeight="1" x14ac:dyDescent="0.2">
      <c r="A222" s="73" t="s">
        <v>58</v>
      </c>
      <c r="B222" s="73"/>
      <c r="C222" s="68">
        <v>46291.78</v>
      </c>
      <c r="D222" s="68"/>
      <c r="E222" s="52">
        <f t="shared" si="39"/>
        <v>9675.99152771626</v>
      </c>
      <c r="F222" s="52">
        <f t="shared" si="40"/>
        <v>9676</v>
      </c>
      <c r="G222" s="52">
        <f t="shared" si="41"/>
        <v>-1.5628000001015607E-2</v>
      </c>
      <c r="I222" s="52">
        <f t="shared" si="46"/>
        <v>-1.5628000001015607E-2</v>
      </c>
      <c r="O222" s="52">
        <f t="shared" ca="1" si="36"/>
        <v>-1.4272214613836563E-2</v>
      </c>
      <c r="P222" s="69">
        <f t="shared" si="42"/>
        <v>-1.3531291140354514E-2</v>
      </c>
      <c r="Q222" s="70">
        <f t="shared" si="43"/>
        <v>31273.279999999999</v>
      </c>
      <c r="R222" s="52">
        <f t="shared" si="44"/>
        <v>4.3961880463747413E-6</v>
      </c>
      <c r="S222" s="53">
        <f t="shared" si="47"/>
        <v>0.1</v>
      </c>
      <c r="T222" s="52">
        <f t="shared" si="45"/>
        <v>4.3961880463747415E-7</v>
      </c>
    </row>
    <row r="223" spans="1:20" ht="12.95" customHeight="1" x14ac:dyDescent="0.2">
      <c r="A223" s="73" t="s">
        <v>106</v>
      </c>
      <c r="B223" s="73"/>
      <c r="C223" s="68">
        <v>46319.447</v>
      </c>
      <c r="D223" s="68"/>
      <c r="E223" s="52">
        <f t="shared" si="39"/>
        <v>9690.9904190766247</v>
      </c>
      <c r="F223" s="52">
        <f t="shared" si="40"/>
        <v>9691</v>
      </c>
      <c r="G223" s="52">
        <f t="shared" si="41"/>
        <v>-1.7673000002105255E-2</v>
      </c>
      <c r="I223" s="52">
        <f t="shared" si="46"/>
        <v>-1.7673000002105255E-2</v>
      </c>
      <c r="O223" s="52">
        <f t="shared" ca="1" si="36"/>
        <v>-1.4327768762417217E-2</v>
      </c>
      <c r="P223" s="69">
        <f t="shared" si="42"/>
        <v>-1.3609167670806891E-2</v>
      </c>
      <c r="Q223" s="70">
        <f t="shared" si="43"/>
        <v>31300.947</v>
      </c>
      <c r="R223" s="52">
        <f t="shared" si="44"/>
        <v>1.6514733216905893E-5</v>
      </c>
      <c r="S223" s="53">
        <f t="shared" si="47"/>
        <v>0.1</v>
      </c>
      <c r="T223" s="52">
        <f t="shared" si="45"/>
        <v>1.6514733216905894E-6</v>
      </c>
    </row>
    <row r="224" spans="1:20" ht="12.95" customHeight="1" x14ac:dyDescent="0.2">
      <c r="A224" s="73" t="s">
        <v>106</v>
      </c>
      <c r="B224" s="73"/>
      <c r="C224" s="68">
        <v>46332.358</v>
      </c>
      <c r="D224" s="68"/>
      <c r="E224" s="52">
        <f t="shared" si="39"/>
        <v>9697.9897571455749</v>
      </c>
      <c r="F224" s="52">
        <f t="shared" si="40"/>
        <v>9698</v>
      </c>
      <c r="G224" s="52">
        <f t="shared" si="41"/>
        <v>-1.8894000000727829E-2</v>
      </c>
      <c r="I224" s="52">
        <f t="shared" si="46"/>
        <v>-1.8894000000727829E-2</v>
      </c>
      <c r="O224" s="52">
        <f t="shared" ca="1" si="36"/>
        <v>-1.4353694031754856E-2</v>
      </c>
      <c r="P224" s="69">
        <f t="shared" si="42"/>
        <v>-1.3645575110156915E-2</v>
      </c>
      <c r="Q224" s="70">
        <f t="shared" si="43"/>
        <v>31313.858</v>
      </c>
      <c r="R224" s="52">
        <f t="shared" si="44"/>
        <v>2.7545963831964308E-5</v>
      </c>
      <c r="S224" s="53">
        <f t="shared" si="47"/>
        <v>0.1</v>
      </c>
      <c r="T224" s="52">
        <f t="shared" si="45"/>
        <v>2.7545963831964311E-6</v>
      </c>
    </row>
    <row r="225" spans="1:20" ht="12.95" customHeight="1" x14ac:dyDescent="0.2">
      <c r="A225" s="73" t="s">
        <v>106</v>
      </c>
      <c r="B225" s="73"/>
      <c r="C225" s="68">
        <v>46356.334000000003</v>
      </c>
      <c r="D225" s="68"/>
      <c r="E225" s="52">
        <f t="shared" si="39"/>
        <v>9710.9876759389426</v>
      </c>
      <c r="F225" s="52">
        <f t="shared" si="40"/>
        <v>9711</v>
      </c>
      <c r="G225" s="52">
        <f t="shared" si="41"/>
        <v>-2.2732999997970182E-2</v>
      </c>
      <c r="I225" s="52">
        <f t="shared" si="46"/>
        <v>-2.2732999997970182E-2</v>
      </c>
      <c r="O225" s="52">
        <f t="shared" ca="1" si="36"/>
        <v>-1.4401840960524756E-2</v>
      </c>
      <c r="P225" s="69">
        <f t="shared" si="42"/>
        <v>-1.3713298765071824E-2</v>
      </c>
      <c r="Q225" s="70">
        <f t="shared" si="43"/>
        <v>31337.834000000003</v>
      </c>
      <c r="R225" s="52">
        <f t="shared" si="44"/>
        <v>8.1355010330748162E-5</v>
      </c>
      <c r="S225" s="53">
        <f t="shared" si="47"/>
        <v>0.1</v>
      </c>
      <c r="T225" s="52">
        <f t="shared" si="45"/>
        <v>8.1355010330748168E-6</v>
      </c>
    </row>
    <row r="226" spans="1:20" ht="12.95" customHeight="1" x14ac:dyDescent="0.2">
      <c r="A226" s="73" t="s">
        <v>106</v>
      </c>
      <c r="B226" s="73"/>
      <c r="C226" s="68">
        <v>46356.345000000001</v>
      </c>
      <c r="D226" s="68"/>
      <c r="E226" s="52">
        <f t="shared" si="39"/>
        <v>9710.9936392817308</v>
      </c>
      <c r="F226" s="52">
        <f t="shared" si="40"/>
        <v>9711</v>
      </c>
      <c r="G226" s="52">
        <f t="shared" si="41"/>
        <v>-1.1732999999367166E-2</v>
      </c>
      <c r="I226" s="52">
        <f t="shared" si="46"/>
        <v>-1.1732999999367166E-2</v>
      </c>
      <c r="O226" s="52">
        <f t="shared" ca="1" si="36"/>
        <v>-1.4401840960524756E-2</v>
      </c>
      <c r="P226" s="69">
        <f t="shared" si="42"/>
        <v>-1.3713298765071824E-2</v>
      </c>
      <c r="Q226" s="70">
        <f t="shared" si="43"/>
        <v>31337.845000000001</v>
      </c>
      <c r="R226" s="52">
        <f t="shared" si="44"/>
        <v>3.9215832014513909E-6</v>
      </c>
      <c r="S226" s="53">
        <f t="shared" si="47"/>
        <v>0.1</v>
      </c>
      <c r="T226" s="52">
        <f t="shared" si="45"/>
        <v>3.9215832014513913E-7</v>
      </c>
    </row>
    <row r="227" spans="1:20" ht="12.95" customHeight="1" x14ac:dyDescent="0.2">
      <c r="A227" s="73" t="s">
        <v>107</v>
      </c>
      <c r="B227" s="73"/>
      <c r="C227" s="68">
        <v>46592.45</v>
      </c>
      <c r="D227" s="68"/>
      <c r="E227" s="52">
        <f t="shared" si="39"/>
        <v>9838.991371042981</v>
      </c>
      <c r="F227" s="52">
        <f t="shared" si="40"/>
        <v>9839</v>
      </c>
      <c r="G227" s="52">
        <f t="shared" si="41"/>
        <v>-1.5917000004264992E-2</v>
      </c>
      <c r="I227" s="52">
        <f t="shared" si="46"/>
        <v>-1.5917000004264992E-2</v>
      </c>
      <c r="O227" s="52">
        <f t="shared" ca="1" si="36"/>
        <v>-1.4875903028413011E-2</v>
      </c>
      <c r="P227" s="69">
        <f t="shared" si="42"/>
        <v>-1.4387740805369972E-2</v>
      </c>
      <c r="Q227" s="70">
        <f t="shared" si="43"/>
        <v>31573.949999999997</v>
      </c>
      <c r="R227" s="52">
        <f t="shared" si="44"/>
        <v>2.3386336974050385E-6</v>
      </c>
      <c r="S227" s="53">
        <f t="shared" si="47"/>
        <v>0.1</v>
      </c>
      <c r="T227" s="52">
        <f t="shared" si="45"/>
        <v>2.3386336974050386E-7</v>
      </c>
    </row>
    <row r="228" spans="1:20" ht="12.95" customHeight="1" x14ac:dyDescent="0.2">
      <c r="A228" s="73" t="s">
        <v>107</v>
      </c>
      <c r="B228" s="73"/>
      <c r="C228" s="68">
        <v>46616.432000000001</v>
      </c>
      <c r="D228" s="68"/>
      <c r="E228" s="52">
        <f t="shared" si="39"/>
        <v>9851.9925425687798</v>
      </c>
      <c r="F228" s="52">
        <f t="shared" si="40"/>
        <v>9852</v>
      </c>
      <c r="G228" s="52">
        <f t="shared" si="41"/>
        <v>-1.3756000000284985E-2</v>
      </c>
      <c r="I228" s="52">
        <f t="shared" si="46"/>
        <v>-1.3756000000284985E-2</v>
      </c>
      <c r="O228" s="52">
        <f t="shared" ca="1" si="36"/>
        <v>-1.4924049957182911E-2</v>
      </c>
      <c r="P228" s="69">
        <f t="shared" si="42"/>
        <v>-1.4457013189890636E-2</v>
      </c>
      <c r="Q228" s="70">
        <f t="shared" si="43"/>
        <v>31597.932000000001</v>
      </c>
      <c r="R228" s="52">
        <f t="shared" si="44"/>
        <v>4.9141949200108838E-7</v>
      </c>
      <c r="S228" s="53">
        <f t="shared" si="47"/>
        <v>0.1</v>
      </c>
      <c r="T228" s="52">
        <f t="shared" si="45"/>
        <v>4.9141949200108838E-8</v>
      </c>
    </row>
    <row r="229" spans="1:20" ht="12.95" customHeight="1" x14ac:dyDescent="0.2">
      <c r="A229" s="73" t="s">
        <v>107</v>
      </c>
      <c r="B229" s="73"/>
      <c r="C229" s="68">
        <v>46616.440999999999</v>
      </c>
      <c r="D229" s="68"/>
      <c r="E229" s="52">
        <f t="shared" si="39"/>
        <v>9851.9974216674254</v>
      </c>
      <c r="F229" s="52">
        <f t="shared" si="40"/>
        <v>9852</v>
      </c>
      <c r="G229" s="52">
        <f t="shared" si="41"/>
        <v>-4.7560000020894222E-3</v>
      </c>
      <c r="I229" s="52">
        <f t="shared" si="46"/>
        <v>-4.7560000020894222E-3</v>
      </c>
      <c r="O229" s="52">
        <f t="shared" ca="1" si="36"/>
        <v>-1.4924049957182911E-2</v>
      </c>
      <c r="P229" s="69">
        <f t="shared" si="42"/>
        <v>-1.4457013189890636E-2</v>
      </c>
      <c r="Q229" s="70">
        <f t="shared" si="43"/>
        <v>31597.940999999999</v>
      </c>
      <c r="R229" s="52">
        <f t="shared" si="44"/>
        <v>9.4109656869893063E-5</v>
      </c>
      <c r="S229" s="53">
        <f t="shared" si="47"/>
        <v>0.1</v>
      </c>
      <c r="T229" s="52">
        <f t="shared" si="45"/>
        <v>9.410965686989307E-6</v>
      </c>
    </row>
    <row r="230" spans="1:20" ht="12.95" customHeight="1" x14ac:dyDescent="0.2">
      <c r="A230" s="73" t="s">
        <v>58</v>
      </c>
      <c r="B230" s="73"/>
      <c r="C230" s="68">
        <v>46623.792999999998</v>
      </c>
      <c r="D230" s="68"/>
      <c r="E230" s="52">
        <f t="shared" si="39"/>
        <v>9855.9831031392641</v>
      </c>
      <c r="F230" s="52">
        <f t="shared" si="40"/>
        <v>9856</v>
      </c>
      <c r="G230" s="52">
        <f t="shared" si="41"/>
        <v>-3.1168000008619856E-2</v>
      </c>
      <c r="I230" s="52">
        <f t="shared" si="46"/>
        <v>-3.1168000008619856E-2</v>
      </c>
      <c r="O230" s="52">
        <f t="shared" ca="1" si="36"/>
        <v>-1.4938864396804419E-2</v>
      </c>
      <c r="P230" s="69">
        <f t="shared" si="42"/>
        <v>-1.4478356496860762E-2</v>
      </c>
      <c r="Q230" s="70">
        <f t="shared" si="43"/>
        <v>31605.292999999998</v>
      </c>
      <c r="R230" s="52">
        <f t="shared" si="44"/>
        <v>2.7854420054960241E-4</v>
      </c>
      <c r="S230" s="53">
        <f t="shared" si="47"/>
        <v>0.1</v>
      </c>
      <c r="T230" s="52">
        <f t="shared" si="45"/>
        <v>2.7854420054960241E-5</v>
      </c>
    </row>
    <row r="231" spans="1:20" ht="12.95" customHeight="1" x14ac:dyDescent="0.2">
      <c r="A231" s="73" t="s">
        <v>108</v>
      </c>
      <c r="B231" s="73"/>
      <c r="C231" s="68">
        <v>46627.49</v>
      </c>
      <c r="D231" s="68"/>
      <c r="E231" s="52">
        <f t="shared" si="39"/>
        <v>9857.9873284386922</v>
      </c>
      <c r="F231" s="52">
        <f t="shared" si="40"/>
        <v>9858</v>
      </c>
      <c r="G231" s="52">
        <f t="shared" si="41"/>
        <v>-2.3374000003968831E-2</v>
      </c>
      <c r="I231" s="52">
        <f t="shared" si="46"/>
        <v>-2.3374000003968831E-2</v>
      </c>
      <c r="O231" s="52">
        <f t="shared" ca="1" si="36"/>
        <v>-1.4946271616615173E-2</v>
      </c>
      <c r="P231" s="69">
        <f t="shared" si="42"/>
        <v>-1.4489033219837171E-2</v>
      </c>
      <c r="Q231" s="70">
        <f t="shared" si="43"/>
        <v>31608.989999999998</v>
      </c>
      <c r="R231" s="52">
        <f t="shared" si="44"/>
        <v>7.8942634755122898E-5</v>
      </c>
      <c r="S231" s="53">
        <f t="shared" si="47"/>
        <v>0.1</v>
      </c>
      <c r="T231" s="52">
        <f t="shared" si="45"/>
        <v>7.8942634755122895E-6</v>
      </c>
    </row>
    <row r="232" spans="1:20" ht="12.95" customHeight="1" x14ac:dyDescent="0.2">
      <c r="A232" s="73" t="s">
        <v>109</v>
      </c>
      <c r="B232" s="73"/>
      <c r="C232" s="68">
        <v>46712.349000000002</v>
      </c>
      <c r="D232" s="68"/>
      <c r="E232" s="52">
        <f t="shared" si="39"/>
        <v>9903.9912653291794</v>
      </c>
      <c r="F232" s="52">
        <f t="shared" si="40"/>
        <v>9904</v>
      </c>
      <c r="G232" s="52">
        <f t="shared" si="41"/>
        <v>-1.6111999997519888E-2</v>
      </c>
      <c r="I232" s="52">
        <f t="shared" si="46"/>
        <v>-1.6111999997519888E-2</v>
      </c>
      <c r="O232" s="52">
        <f t="shared" ca="1" si="36"/>
        <v>-1.5116637672262519E-2</v>
      </c>
      <c r="P232" s="69">
        <f t="shared" si="42"/>
        <v>-1.4735530634701982E-2</v>
      </c>
      <c r="Q232" s="70">
        <f t="shared" si="43"/>
        <v>31693.849000000002</v>
      </c>
      <c r="R232" s="52">
        <f t="shared" si="44"/>
        <v>1.8946679067763318E-6</v>
      </c>
      <c r="S232" s="53">
        <f t="shared" si="47"/>
        <v>0.1</v>
      </c>
      <c r="T232" s="52">
        <f t="shared" si="45"/>
        <v>1.894667906776332E-7</v>
      </c>
    </row>
    <row r="233" spans="1:20" ht="12.95" customHeight="1" x14ac:dyDescent="0.2">
      <c r="A233" s="73" t="s">
        <v>58</v>
      </c>
      <c r="B233" s="73"/>
      <c r="C233" s="68">
        <v>46968.745999999999</v>
      </c>
      <c r="D233" s="68"/>
      <c r="E233" s="52">
        <f t="shared" si="39"/>
        <v>10042.989738171302</v>
      </c>
      <c r="F233" s="52">
        <f t="shared" si="40"/>
        <v>10043</v>
      </c>
      <c r="G233" s="52">
        <f t="shared" si="41"/>
        <v>-1.8928999998024665E-2</v>
      </c>
      <c r="I233" s="52">
        <f t="shared" si="46"/>
        <v>-1.8928999998024665E-2</v>
      </c>
      <c r="O233" s="52">
        <f t="shared" ca="1" si="36"/>
        <v>-1.563143944910992E-2</v>
      </c>
      <c r="P233" s="69">
        <f t="shared" si="42"/>
        <v>-1.5491245016243722E-2</v>
      </c>
      <c r="Q233" s="70">
        <f t="shared" si="43"/>
        <v>31950.245999999999</v>
      </c>
      <c r="R233" s="52">
        <f t="shared" si="44"/>
        <v>1.1818159314759689E-5</v>
      </c>
      <c r="S233" s="53">
        <f t="shared" si="47"/>
        <v>0.1</v>
      </c>
      <c r="T233" s="52">
        <f t="shared" si="45"/>
        <v>1.1818159314759689E-6</v>
      </c>
    </row>
    <row r="234" spans="1:20" ht="12.95" customHeight="1" x14ac:dyDescent="0.2">
      <c r="A234" s="73" t="s">
        <v>58</v>
      </c>
      <c r="B234" s="73"/>
      <c r="C234" s="68">
        <v>46979.813000000002</v>
      </c>
      <c r="D234" s="68"/>
      <c r="E234" s="52">
        <f t="shared" si="39"/>
        <v>10048.989403139863</v>
      </c>
      <c r="F234" s="52">
        <f t="shared" si="40"/>
        <v>10049</v>
      </c>
      <c r="G234" s="52">
        <f t="shared" si="41"/>
        <v>-1.9546999996236991E-2</v>
      </c>
      <c r="I234" s="52">
        <f t="shared" si="46"/>
        <v>-1.9546999996236991E-2</v>
      </c>
      <c r="O234" s="52">
        <f t="shared" ca="1" si="36"/>
        <v>-1.5653661108542188E-2</v>
      </c>
      <c r="P234" s="69">
        <f t="shared" si="42"/>
        <v>-1.5524233319037063E-2</v>
      </c>
      <c r="Q234" s="70">
        <f t="shared" si="43"/>
        <v>31961.313000000002</v>
      </c>
      <c r="R234" s="52">
        <f t="shared" si="44"/>
        <v>1.6182651739190155E-5</v>
      </c>
      <c r="S234" s="53">
        <f t="shared" si="47"/>
        <v>0.1</v>
      </c>
      <c r="T234" s="52">
        <f t="shared" si="45"/>
        <v>1.6182651739190155E-6</v>
      </c>
    </row>
    <row r="235" spans="1:20" ht="12.95" customHeight="1" x14ac:dyDescent="0.2">
      <c r="A235" s="73" t="s">
        <v>110</v>
      </c>
      <c r="B235" s="73"/>
      <c r="C235" s="68">
        <v>47007.485999999997</v>
      </c>
      <c r="D235" s="68"/>
      <c r="E235" s="52">
        <f t="shared" si="39"/>
        <v>10063.991547232654</v>
      </c>
      <c r="F235" s="52">
        <f t="shared" si="40"/>
        <v>10064</v>
      </c>
      <c r="G235" s="52">
        <f t="shared" si="41"/>
        <v>-1.5592000003380235E-2</v>
      </c>
      <c r="I235" s="52">
        <f t="shared" si="46"/>
        <v>-1.5592000003380235E-2</v>
      </c>
      <c r="O235" s="52">
        <f t="shared" ca="1" si="36"/>
        <v>-1.5709215257122842E-2</v>
      </c>
      <c r="P235" s="69">
        <f t="shared" si="42"/>
        <v>-1.5606837150168223E-2</v>
      </c>
      <c r="Q235" s="70">
        <f t="shared" si="43"/>
        <v>31988.985999999997</v>
      </c>
      <c r="R235" s="52">
        <f t="shared" si="44"/>
        <v>2.2014092480830851E-10</v>
      </c>
      <c r="S235" s="53">
        <f t="shared" si="47"/>
        <v>0.1</v>
      </c>
      <c r="T235" s="52">
        <f t="shared" si="45"/>
        <v>2.2014092480830852E-11</v>
      </c>
    </row>
    <row r="236" spans="1:20" ht="12.95" customHeight="1" x14ac:dyDescent="0.2">
      <c r="A236" s="73" t="s">
        <v>58</v>
      </c>
      <c r="B236" s="73"/>
      <c r="C236" s="68">
        <v>47064.673000000003</v>
      </c>
      <c r="D236" s="68"/>
      <c r="E236" s="52">
        <f t="shared" si="39"/>
        <v>10094.993882152421</v>
      </c>
      <c r="F236" s="52">
        <f t="shared" si="40"/>
        <v>10095</v>
      </c>
      <c r="G236" s="52">
        <f t="shared" si="41"/>
        <v>-1.1285000000498258E-2</v>
      </c>
      <c r="I236" s="52">
        <f t="shared" si="46"/>
        <v>-1.1285000000498258E-2</v>
      </c>
      <c r="O236" s="52">
        <f t="shared" ca="1" si="36"/>
        <v>-1.5824027164189527E-2</v>
      </c>
      <c r="P236" s="69">
        <f t="shared" si="42"/>
        <v>-1.5778154159060722E-2</v>
      </c>
      <c r="Q236" s="70">
        <f t="shared" si="43"/>
        <v>32046.173000000003</v>
      </c>
      <c r="R236" s="52">
        <f t="shared" si="44"/>
        <v>2.0188434292607167E-5</v>
      </c>
      <c r="S236" s="53">
        <f t="shared" si="47"/>
        <v>0.1</v>
      </c>
      <c r="T236" s="52">
        <f t="shared" si="45"/>
        <v>2.0188434292607167E-6</v>
      </c>
    </row>
    <row r="237" spans="1:20" ht="12.95" customHeight="1" x14ac:dyDescent="0.2">
      <c r="A237" s="73" t="s">
        <v>111</v>
      </c>
      <c r="B237" s="73"/>
      <c r="C237" s="68">
        <v>47068.36</v>
      </c>
      <c r="D237" s="68"/>
      <c r="E237" s="52">
        <f t="shared" si="39"/>
        <v>10096.992686231129</v>
      </c>
      <c r="F237" s="52">
        <f t="shared" si="40"/>
        <v>10097</v>
      </c>
      <c r="G237" s="52">
        <f t="shared" si="41"/>
        <v>-1.3491000005160458E-2</v>
      </c>
      <c r="I237" s="52">
        <f t="shared" si="46"/>
        <v>-1.3491000005160458E-2</v>
      </c>
      <c r="O237" s="52">
        <f t="shared" ca="1" si="36"/>
        <v>-1.5831434384000281E-2</v>
      </c>
      <c r="P237" s="69">
        <f t="shared" si="42"/>
        <v>-1.5789234751514249E-2</v>
      </c>
      <c r="Q237" s="70">
        <f t="shared" si="43"/>
        <v>32049.86</v>
      </c>
      <c r="R237" s="52">
        <f t="shared" si="44"/>
        <v>5.281882949347874E-6</v>
      </c>
      <c r="S237" s="53">
        <f t="shared" si="47"/>
        <v>0.1</v>
      </c>
      <c r="T237" s="52">
        <f t="shared" si="45"/>
        <v>5.2818829493478744E-7</v>
      </c>
    </row>
    <row r="238" spans="1:20" ht="12.95" customHeight="1" x14ac:dyDescent="0.2">
      <c r="A238" s="73" t="s">
        <v>58</v>
      </c>
      <c r="B238" s="73"/>
      <c r="C238" s="68">
        <v>47359.811999999998</v>
      </c>
      <c r="D238" s="68"/>
      <c r="E238" s="52">
        <f t="shared" si="39"/>
        <v>10254.99524830004</v>
      </c>
      <c r="F238" s="52">
        <f t="shared" si="40"/>
        <v>10255</v>
      </c>
      <c r="G238" s="52">
        <f t="shared" si="41"/>
        <v>-8.7649999986751936E-3</v>
      </c>
      <c r="I238" s="52">
        <f t="shared" si="46"/>
        <v>-8.7649999986751936E-3</v>
      </c>
      <c r="O238" s="52">
        <f t="shared" ca="1" si="36"/>
        <v>-1.6416604749049851E-2</v>
      </c>
      <c r="P238" s="69">
        <f t="shared" si="42"/>
        <v>-1.6675281283775135E-2</v>
      </c>
      <c r="Q238" s="70">
        <f t="shared" si="43"/>
        <v>32341.311999999998</v>
      </c>
      <c r="R238" s="52">
        <f t="shared" si="44"/>
        <v>6.2572550009402385E-5</v>
      </c>
      <c r="S238" s="53">
        <f t="shared" si="47"/>
        <v>0.1</v>
      </c>
      <c r="T238" s="52">
        <f t="shared" si="45"/>
        <v>6.2572550009402392E-6</v>
      </c>
    </row>
    <row r="239" spans="1:20" ht="12.95" customHeight="1" x14ac:dyDescent="0.2">
      <c r="A239" s="73" t="s">
        <v>112</v>
      </c>
      <c r="B239" s="73"/>
      <c r="C239" s="68">
        <v>47363.483</v>
      </c>
      <c r="D239" s="68"/>
      <c r="E239" s="52">
        <f t="shared" si="39"/>
        <v>10256.985378425601</v>
      </c>
      <c r="F239" s="52">
        <f t="shared" si="40"/>
        <v>10257</v>
      </c>
      <c r="G239" s="52">
        <f t="shared" si="41"/>
        <v>-2.6970999999321066E-2</v>
      </c>
      <c r="I239" s="52">
        <f t="shared" si="46"/>
        <v>-2.6970999999321066E-2</v>
      </c>
      <c r="O239" s="52">
        <f t="shared" ca="1" si="36"/>
        <v>-1.6424011968860605E-2</v>
      </c>
      <c r="P239" s="69">
        <f t="shared" si="42"/>
        <v>-1.6686632249100376E-2</v>
      </c>
      <c r="Q239" s="70">
        <f t="shared" si="43"/>
        <v>32344.983</v>
      </c>
      <c r="R239" s="52">
        <f t="shared" si="44"/>
        <v>1.0576822002177938E-4</v>
      </c>
      <c r="S239" s="53">
        <f t="shared" si="47"/>
        <v>0.1</v>
      </c>
      <c r="T239" s="52">
        <f t="shared" si="45"/>
        <v>1.0576822002177939E-5</v>
      </c>
    </row>
    <row r="240" spans="1:20" ht="12.95" customHeight="1" x14ac:dyDescent="0.2">
      <c r="A240" s="73" t="s">
        <v>113</v>
      </c>
      <c r="B240" s="73"/>
      <c r="C240" s="68">
        <v>47363.491000000002</v>
      </c>
      <c r="D240" s="68"/>
      <c r="E240" s="52">
        <f t="shared" si="39"/>
        <v>10256.989715402176</v>
      </c>
      <c r="F240" s="52">
        <f t="shared" si="40"/>
        <v>10257</v>
      </c>
      <c r="G240" s="52">
        <f t="shared" si="41"/>
        <v>-1.8970999997691251E-2</v>
      </c>
      <c r="I240" s="52">
        <f t="shared" si="46"/>
        <v>-1.8970999997691251E-2</v>
      </c>
      <c r="O240" s="52">
        <f t="shared" ca="1" si="36"/>
        <v>-1.6424011968860605E-2</v>
      </c>
      <c r="P240" s="69">
        <f t="shared" si="42"/>
        <v>-1.6686632249100376E-2</v>
      </c>
      <c r="Q240" s="70">
        <f t="shared" si="43"/>
        <v>32344.991000000002</v>
      </c>
      <c r="R240" s="52">
        <f t="shared" si="44"/>
        <v>5.2183360108021466E-6</v>
      </c>
      <c r="S240" s="53">
        <f t="shared" si="47"/>
        <v>0.1</v>
      </c>
      <c r="T240" s="52">
        <f t="shared" si="45"/>
        <v>5.218336010802147E-7</v>
      </c>
    </row>
    <row r="241" spans="1:20" ht="12.95" customHeight="1" x14ac:dyDescent="0.2">
      <c r="A241" s="73" t="s">
        <v>114</v>
      </c>
      <c r="B241" s="73"/>
      <c r="C241" s="68">
        <v>47448.34</v>
      </c>
      <c r="D241" s="68"/>
      <c r="E241" s="52">
        <f t="shared" si="39"/>
        <v>10302.98823107194</v>
      </c>
      <c r="F241" s="52">
        <f t="shared" si="40"/>
        <v>10303</v>
      </c>
      <c r="G241" s="52">
        <f t="shared" si="41"/>
        <v>-2.1709000007831492E-2</v>
      </c>
      <c r="I241" s="52">
        <f t="shared" si="46"/>
        <v>-2.1709000007831492E-2</v>
      </c>
      <c r="O241" s="52">
        <f t="shared" ref="O241:O304" ca="1" si="48">+C$11+C$12*F241</f>
        <v>-1.6594378024507944E-2</v>
      </c>
      <c r="P241" s="69">
        <f t="shared" si="42"/>
        <v>-1.6948637237988118E-2</v>
      </c>
      <c r="Q241" s="70">
        <f t="shared" si="43"/>
        <v>32429.839999999997</v>
      </c>
      <c r="R241" s="52">
        <f t="shared" si="44"/>
        <v>2.2661053700510878E-5</v>
      </c>
      <c r="S241" s="53">
        <f t="shared" si="47"/>
        <v>0.1</v>
      </c>
      <c r="T241" s="52">
        <f t="shared" si="45"/>
        <v>2.2661053700510879E-6</v>
      </c>
    </row>
    <row r="242" spans="1:20" ht="12.95" customHeight="1" x14ac:dyDescent="0.2">
      <c r="A242" s="73" t="s">
        <v>58</v>
      </c>
      <c r="B242" s="73"/>
      <c r="C242" s="68">
        <v>47492.608</v>
      </c>
      <c r="D242" s="68"/>
      <c r="E242" s="52">
        <f t="shared" si="39"/>
        <v>10326.986890946182</v>
      </c>
      <c r="F242" s="52">
        <f t="shared" si="40"/>
        <v>10327</v>
      </c>
      <c r="G242" s="52">
        <f t="shared" si="41"/>
        <v>-2.4181000000680797E-2</v>
      </c>
      <c r="I242" s="52">
        <f t="shared" si="46"/>
        <v>-2.4181000000680797E-2</v>
      </c>
      <c r="O242" s="52">
        <f t="shared" ca="1" si="48"/>
        <v>-1.6683264662236998E-2</v>
      </c>
      <c r="P242" s="69">
        <f t="shared" si="42"/>
        <v>-1.7086045221848221E-2</v>
      </c>
      <c r="Q242" s="70">
        <f t="shared" si="43"/>
        <v>32474.108</v>
      </c>
      <c r="R242" s="52">
        <f t="shared" si="44"/>
        <v>5.0338383313679197E-5</v>
      </c>
      <c r="S242" s="53">
        <f t="shared" si="47"/>
        <v>0.1</v>
      </c>
      <c r="T242" s="52">
        <f t="shared" si="45"/>
        <v>5.03383833136792E-6</v>
      </c>
    </row>
    <row r="243" spans="1:20" ht="12.95" customHeight="1" x14ac:dyDescent="0.2">
      <c r="A243" s="73" t="s">
        <v>58</v>
      </c>
      <c r="B243" s="73"/>
      <c r="C243" s="68">
        <v>47715.805</v>
      </c>
      <c r="D243" s="68"/>
      <c r="E243" s="52">
        <f t="shared" si="39"/>
        <v>10447.986911004698</v>
      </c>
      <c r="F243" s="52">
        <f t="shared" si="40"/>
        <v>10448</v>
      </c>
      <c r="G243" s="52">
        <f t="shared" si="41"/>
        <v>-2.4144000002706889E-2</v>
      </c>
      <c r="I243" s="52">
        <f t="shared" si="46"/>
        <v>-2.4144000002706889E-2</v>
      </c>
      <c r="O243" s="52">
        <f t="shared" ca="1" si="48"/>
        <v>-1.7131401460787614E-2</v>
      </c>
      <c r="P243" s="69">
        <f t="shared" si="42"/>
        <v>-1.7786222492612903E-2</v>
      </c>
      <c r="Q243" s="70">
        <f t="shared" si="43"/>
        <v>32697.305</v>
      </c>
      <c r="R243" s="52">
        <f t="shared" si="44"/>
        <v>4.0421334867856892E-5</v>
      </c>
      <c r="S243" s="53">
        <f t="shared" si="47"/>
        <v>0.1</v>
      </c>
      <c r="T243" s="52">
        <f t="shared" si="45"/>
        <v>4.0421334867856895E-6</v>
      </c>
    </row>
    <row r="244" spans="1:20" ht="12.95" customHeight="1" x14ac:dyDescent="0.2">
      <c r="A244" s="73" t="s">
        <v>115</v>
      </c>
      <c r="B244" s="73"/>
      <c r="C244" s="68">
        <v>47743.468000000001</v>
      </c>
      <c r="D244" s="68"/>
      <c r="E244" s="52">
        <f t="shared" si="39"/>
        <v>10462.983633876775</v>
      </c>
      <c r="F244" s="52">
        <f t="shared" si="40"/>
        <v>10463</v>
      </c>
      <c r="G244" s="52">
        <f t="shared" si="41"/>
        <v>-3.0189000004611444E-2</v>
      </c>
      <c r="I244" s="52">
        <f t="shared" si="46"/>
        <v>-3.0189000004611444E-2</v>
      </c>
      <c r="O244" s="52">
        <f t="shared" ca="1" si="48"/>
        <v>-1.7186955609368268E-2</v>
      </c>
      <c r="P244" s="69">
        <f t="shared" si="42"/>
        <v>-1.787388314136024E-2</v>
      </c>
      <c r="Q244" s="70">
        <f t="shared" si="43"/>
        <v>32724.968000000001</v>
      </c>
      <c r="R244" s="52">
        <f t="shared" si="44"/>
        <v>1.5166210335553417E-4</v>
      </c>
      <c r="S244" s="53">
        <f t="shared" si="47"/>
        <v>0.1</v>
      </c>
      <c r="T244" s="52">
        <f t="shared" si="45"/>
        <v>1.5166210335553418E-5</v>
      </c>
    </row>
    <row r="245" spans="1:20" ht="12.95" customHeight="1" x14ac:dyDescent="0.2">
      <c r="A245" s="73" t="s">
        <v>116</v>
      </c>
      <c r="B245" s="73"/>
      <c r="C245" s="68">
        <v>47743.47</v>
      </c>
      <c r="D245" s="68"/>
      <c r="E245" s="52">
        <f t="shared" si="39"/>
        <v>10462.984718120919</v>
      </c>
      <c r="F245" s="52">
        <f t="shared" si="40"/>
        <v>10463</v>
      </c>
      <c r="G245" s="52">
        <f t="shared" si="41"/>
        <v>-2.818900000420399E-2</v>
      </c>
      <c r="I245" s="52">
        <f t="shared" si="46"/>
        <v>-2.818900000420399E-2</v>
      </c>
      <c r="O245" s="52">
        <f t="shared" ca="1" si="48"/>
        <v>-1.7186955609368268E-2</v>
      </c>
      <c r="P245" s="69">
        <f t="shared" si="42"/>
        <v>-1.787388314136024E-2</v>
      </c>
      <c r="Q245" s="70">
        <f t="shared" si="43"/>
        <v>32724.97</v>
      </c>
      <c r="R245" s="52">
        <f t="shared" si="44"/>
        <v>1.0640163589412349E-4</v>
      </c>
      <c r="S245" s="53">
        <f t="shared" si="47"/>
        <v>0.1</v>
      </c>
      <c r="T245" s="52">
        <f t="shared" si="45"/>
        <v>1.0640163589412349E-5</v>
      </c>
    </row>
    <row r="246" spans="1:20" ht="12.95" customHeight="1" x14ac:dyDescent="0.2">
      <c r="A246" s="73" t="s">
        <v>116</v>
      </c>
      <c r="B246" s="73"/>
      <c r="C246" s="68">
        <v>47743.48</v>
      </c>
      <c r="D246" s="68"/>
      <c r="E246" s="52">
        <f t="shared" si="39"/>
        <v>10462.990139341637</v>
      </c>
      <c r="F246" s="52">
        <f t="shared" si="40"/>
        <v>10463</v>
      </c>
      <c r="G246" s="52">
        <f t="shared" si="41"/>
        <v>-1.8189000002166722E-2</v>
      </c>
      <c r="I246" s="52">
        <f t="shared" si="46"/>
        <v>-1.8189000002166722E-2</v>
      </c>
      <c r="O246" s="52">
        <f t="shared" ca="1" si="48"/>
        <v>-1.7186955609368268E-2</v>
      </c>
      <c r="P246" s="69">
        <f t="shared" si="42"/>
        <v>-1.787388314136024E-2</v>
      </c>
      <c r="Q246" s="70">
        <f t="shared" si="43"/>
        <v>32724.980000000003</v>
      </c>
      <c r="R246" s="52">
        <f t="shared" si="44"/>
        <v>9.9298635964531975E-8</v>
      </c>
      <c r="S246" s="53">
        <f t="shared" si="47"/>
        <v>0.1</v>
      </c>
      <c r="T246" s="52">
        <f t="shared" si="45"/>
        <v>9.9298635964531982E-9</v>
      </c>
    </row>
    <row r="247" spans="1:20" ht="12.95" customHeight="1" x14ac:dyDescent="0.2">
      <c r="A247" s="73" t="s">
        <v>115</v>
      </c>
      <c r="B247" s="73"/>
      <c r="C247" s="68">
        <v>47804.343999999997</v>
      </c>
      <c r="D247" s="68"/>
      <c r="E247" s="52">
        <f t="shared" si="39"/>
        <v>10495.985857119389</v>
      </c>
      <c r="F247" s="52">
        <f t="shared" si="40"/>
        <v>10496</v>
      </c>
      <c r="G247" s="52">
        <f t="shared" si="41"/>
        <v>-2.6087999998708256E-2</v>
      </c>
      <c r="I247" s="52">
        <f t="shared" si="46"/>
        <v>-2.6087999998708256E-2</v>
      </c>
      <c r="O247" s="52">
        <f t="shared" ca="1" si="48"/>
        <v>-1.7309174736245707E-2</v>
      </c>
      <c r="P247" s="69">
        <f t="shared" si="42"/>
        <v>-1.8067405741461842E-2</v>
      </c>
      <c r="Q247" s="70">
        <f t="shared" si="43"/>
        <v>32785.843999999997</v>
      </c>
      <c r="R247" s="52">
        <f t="shared" si="44"/>
        <v>6.4329932239374157E-5</v>
      </c>
      <c r="S247" s="53">
        <f t="shared" si="47"/>
        <v>0.1</v>
      </c>
      <c r="T247" s="52">
        <f t="shared" si="45"/>
        <v>6.4329932239374162E-6</v>
      </c>
    </row>
    <row r="248" spans="1:20" ht="12.95" customHeight="1" x14ac:dyDescent="0.2">
      <c r="A248" s="73" t="s">
        <v>115</v>
      </c>
      <c r="B248" s="73"/>
      <c r="C248" s="68">
        <v>47817.258000000002</v>
      </c>
      <c r="D248" s="68"/>
      <c r="E248" s="52">
        <f t="shared" si="39"/>
        <v>10502.986821554558</v>
      </c>
      <c r="F248" s="52">
        <f t="shared" si="40"/>
        <v>10503</v>
      </c>
      <c r="G248" s="52">
        <f t="shared" si="41"/>
        <v>-2.4309000000357628E-2</v>
      </c>
      <c r="I248" s="52">
        <f t="shared" si="46"/>
        <v>-2.4309000000357628E-2</v>
      </c>
      <c r="O248" s="52">
        <f t="shared" ca="1" si="48"/>
        <v>-1.7335100005583345E-2</v>
      </c>
      <c r="P248" s="69">
        <f t="shared" si="42"/>
        <v>-1.8108574278099619E-2</v>
      </c>
      <c r="Q248" s="70">
        <f t="shared" si="43"/>
        <v>32798.758000000002</v>
      </c>
      <c r="R248" s="52">
        <f t="shared" si="44"/>
        <v>3.8445279137238757E-5</v>
      </c>
      <c r="S248" s="53">
        <f t="shared" si="47"/>
        <v>0.1</v>
      </c>
      <c r="T248" s="52">
        <f t="shared" si="45"/>
        <v>3.8445279137238762E-6</v>
      </c>
    </row>
    <row r="249" spans="1:20" ht="12.95" customHeight="1" x14ac:dyDescent="0.2">
      <c r="A249" s="73" t="s">
        <v>58</v>
      </c>
      <c r="B249" s="73"/>
      <c r="C249" s="68">
        <v>47824.637999999999</v>
      </c>
      <c r="D249" s="68"/>
      <c r="E249" s="52">
        <f t="shared" si="39"/>
        <v>10506.987682444405</v>
      </c>
      <c r="F249" s="52">
        <f t="shared" si="40"/>
        <v>10507</v>
      </c>
      <c r="G249" s="52">
        <f t="shared" si="41"/>
        <v>-2.2721000001183711E-2</v>
      </c>
      <c r="I249" s="52">
        <f t="shared" si="46"/>
        <v>-2.2721000001183711E-2</v>
      </c>
      <c r="O249" s="52">
        <f t="shared" ca="1" si="48"/>
        <v>-1.734991444520486E-2</v>
      </c>
      <c r="P249" s="69">
        <f t="shared" si="42"/>
        <v>-1.8132117744313277E-2</v>
      </c>
      <c r="Q249" s="70">
        <f t="shared" si="43"/>
        <v>32806.137999999999</v>
      </c>
      <c r="R249" s="52">
        <f t="shared" si="44"/>
        <v>2.1057840367420283E-5</v>
      </c>
      <c r="S249" s="53">
        <f t="shared" si="47"/>
        <v>0.1</v>
      </c>
      <c r="T249" s="52">
        <f t="shared" si="45"/>
        <v>2.1057840367420283E-6</v>
      </c>
    </row>
    <row r="250" spans="1:20" ht="12.95" customHeight="1" x14ac:dyDescent="0.2">
      <c r="A250" s="73" t="s">
        <v>117</v>
      </c>
      <c r="B250" s="73"/>
      <c r="C250" s="68">
        <v>48088.42</v>
      </c>
      <c r="D250" s="68"/>
      <c r="E250" s="52">
        <f t="shared" si="39"/>
        <v>10649.989726786738</v>
      </c>
      <c r="F250" s="52">
        <f t="shared" si="40"/>
        <v>10650</v>
      </c>
      <c r="G250" s="52">
        <f t="shared" si="41"/>
        <v>-1.8949999997857958E-2</v>
      </c>
      <c r="I250" s="52">
        <f t="shared" ref="I250:I270" si="49">G250</f>
        <v>-1.8949999997857958E-2</v>
      </c>
      <c r="O250" s="52">
        <f t="shared" ca="1" si="48"/>
        <v>-1.7879530661673769E-2</v>
      </c>
      <c r="P250" s="69">
        <f t="shared" si="42"/>
        <v>-1.8982677142914361E-2</v>
      </c>
      <c r="Q250" s="70">
        <f t="shared" si="43"/>
        <v>33069.919999999998</v>
      </c>
      <c r="R250" s="52">
        <f t="shared" si="44"/>
        <v>1.0677958090371838E-9</v>
      </c>
      <c r="S250" s="53">
        <f t="shared" ref="S250:S270" si="50">S$16</f>
        <v>0.1</v>
      </c>
      <c r="T250" s="52">
        <f t="shared" si="45"/>
        <v>1.0677958090371839E-10</v>
      </c>
    </row>
    <row r="251" spans="1:20" ht="12.95" customHeight="1" x14ac:dyDescent="0.2">
      <c r="A251" s="73" t="s">
        <v>117</v>
      </c>
      <c r="B251" s="73"/>
      <c r="C251" s="68">
        <v>48088.425000000003</v>
      </c>
      <c r="D251" s="68"/>
      <c r="E251" s="52">
        <f t="shared" si="39"/>
        <v>10649.992437397099</v>
      </c>
      <c r="F251" s="52">
        <f t="shared" si="40"/>
        <v>10650</v>
      </c>
      <c r="G251" s="52">
        <f t="shared" si="41"/>
        <v>-1.3949999993201345E-2</v>
      </c>
      <c r="I251" s="52">
        <f t="shared" si="49"/>
        <v>-1.3949999993201345E-2</v>
      </c>
      <c r="O251" s="52">
        <f t="shared" ca="1" si="48"/>
        <v>-1.7879530661673769E-2</v>
      </c>
      <c r="P251" s="69">
        <f t="shared" si="42"/>
        <v>-1.8982677142914361E-2</v>
      </c>
      <c r="Q251" s="70">
        <f t="shared" si="43"/>
        <v>33069.925000000003</v>
      </c>
      <c r="R251" s="52">
        <f t="shared" si="44"/>
        <v>2.5327839293243523E-5</v>
      </c>
      <c r="S251" s="53">
        <f t="shared" si="50"/>
        <v>0.1</v>
      </c>
      <c r="T251" s="52">
        <f t="shared" si="45"/>
        <v>2.5327839293243524E-6</v>
      </c>
    </row>
    <row r="252" spans="1:20" ht="12.95" customHeight="1" x14ac:dyDescent="0.2">
      <c r="A252" s="73" t="s">
        <v>117</v>
      </c>
      <c r="B252" s="73"/>
      <c r="C252" s="68">
        <v>48099.483</v>
      </c>
      <c r="D252" s="68"/>
      <c r="E252" s="52">
        <f t="shared" si="39"/>
        <v>10655.987223267011</v>
      </c>
      <c r="F252" s="52">
        <f t="shared" si="40"/>
        <v>10656</v>
      </c>
      <c r="G252" s="52">
        <f t="shared" si="41"/>
        <v>-2.3567999996885192E-2</v>
      </c>
      <c r="I252" s="52">
        <f t="shared" si="49"/>
        <v>-2.3567999996885192E-2</v>
      </c>
      <c r="O252" s="52">
        <f t="shared" ca="1" si="48"/>
        <v>-1.7901752321106031E-2</v>
      </c>
      <c r="P252" s="69">
        <f t="shared" si="42"/>
        <v>-1.9018742626953845E-2</v>
      </c>
      <c r="Q252" s="70">
        <f t="shared" si="43"/>
        <v>33080.983</v>
      </c>
      <c r="R252" s="52">
        <f t="shared" si="44"/>
        <v>2.0695742617874676E-5</v>
      </c>
      <c r="S252" s="53">
        <f t="shared" si="50"/>
        <v>0.1</v>
      </c>
      <c r="T252" s="52">
        <f t="shared" si="45"/>
        <v>2.0695742617874677E-6</v>
      </c>
    </row>
    <row r="253" spans="1:20" ht="12.95" customHeight="1" x14ac:dyDescent="0.2">
      <c r="A253" s="73" t="s">
        <v>117</v>
      </c>
      <c r="B253" s="73"/>
      <c r="C253" s="68">
        <v>48112.38</v>
      </c>
      <c r="D253" s="68"/>
      <c r="E253" s="52">
        <f t="shared" si="39"/>
        <v>10662.978971626955</v>
      </c>
      <c r="F253" s="52">
        <f t="shared" si="40"/>
        <v>10663</v>
      </c>
      <c r="G253" s="52">
        <f t="shared" si="41"/>
        <v>-3.8789000005635899E-2</v>
      </c>
      <c r="I253" s="52">
        <f t="shared" si="49"/>
        <v>-3.8789000005635899E-2</v>
      </c>
      <c r="O253" s="52">
        <f t="shared" ca="1" si="48"/>
        <v>-1.7927677590443669E-2</v>
      </c>
      <c r="P253" s="69">
        <f t="shared" si="42"/>
        <v>-1.9060857468642594E-2</v>
      </c>
      <c r="Q253" s="70">
        <f t="shared" si="43"/>
        <v>33093.879999999997</v>
      </c>
      <c r="R253" s="52">
        <f t="shared" si="44"/>
        <v>3.891996079599246E-4</v>
      </c>
      <c r="S253" s="53">
        <f t="shared" si="50"/>
        <v>0.1</v>
      </c>
      <c r="T253" s="52">
        <f t="shared" si="45"/>
        <v>3.891996079599246E-5</v>
      </c>
    </row>
    <row r="254" spans="1:20" ht="12.95" customHeight="1" x14ac:dyDescent="0.2">
      <c r="A254" s="73" t="s">
        <v>117</v>
      </c>
      <c r="B254" s="73"/>
      <c r="C254" s="68">
        <v>48112.406000000003</v>
      </c>
      <c r="D254" s="68"/>
      <c r="E254" s="52">
        <f t="shared" si="39"/>
        <v>10662.993066800824</v>
      </c>
      <c r="F254" s="52">
        <f t="shared" si="40"/>
        <v>10663</v>
      </c>
      <c r="G254" s="52">
        <f t="shared" si="41"/>
        <v>-1.2789000000339001E-2</v>
      </c>
      <c r="I254" s="52">
        <f t="shared" si="49"/>
        <v>-1.2789000000339001E-2</v>
      </c>
      <c r="O254" s="52">
        <f t="shared" ca="1" si="48"/>
        <v>-1.7927677590443669E-2</v>
      </c>
      <c r="P254" s="69">
        <f t="shared" si="42"/>
        <v>-1.9060857468642594E-2</v>
      </c>
      <c r="Q254" s="70">
        <f t="shared" si="43"/>
        <v>33093.906000000003</v>
      </c>
      <c r="R254" s="52">
        <f t="shared" si="44"/>
        <v>3.9336196102715552E-5</v>
      </c>
      <c r="S254" s="53">
        <f t="shared" si="50"/>
        <v>0.1</v>
      </c>
      <c r="T254" s="52">
        <f t="shared" si="45"/>
        <v>3.9336196102715551E-6</v>
      </c>
    </row>
    <row r="255" spans="1:20" ht="12.95" customHeight="1" x14ac:dyDescent="0.2">
      <c r="A255" s="73" t="s">
        <v>117</v>
      </c>
      <c r="B255" s="73"/>
      <c r="C255" s="68">
        <v>48123.47</v>
      </c>
      <c r="D255" s="68"/>
      <c r="E255" s="52">
        <f t="shared" si="39"/>
        <v>10668.991105403167</v>
      </c>
      <c r="F255" s="52">
        <f t="shared" si="40"/>
        <v>10669</v>
      </c>
      <c r="G255" s="52">
        <f t="shared" si="41"/>
        <v>-1.6407000002800487E-2</v>
      </c>
      <c r="I255" s="52">
        <f t="shared" si="49"/>
        <v>-1.6407000002800487E-2</v>
      </c>
      <c r="O255" s="52">
        <f t="shared" ca="1" si="48"/>
        <v>-1.7949899249875931E-2</v>
      </c>
      <c r="P255" s="69">
        <f t="shared" si="42"/>
        <v>-1.9096988856069554E-2</v>
      </c>
      <c r="Q255" s="70">
        <f t="shared" si="43"/>
        <v>33104.97</v>
      </c>
      <c r="R255" s="52">
        <f t="shared" si="44"/>
        <v>7.2360400307118317E-6</v>
      </c>
      <c r="S255" s="53">
        <f t="shared" si="50"/>
        <v>0.1</v>
      </c>
      <c r="T255" s="52">
        <f t="shared" si="45"/>
        <v>7.2360400307118323E-7</v>
      </c>
    </row>
    <row r="256" spans="1:20" ht="12.95" customHeight="1" x14ac:dyDescent="0.2">
      <c r="A256" s="73" t="s">
        <v>118</v>
      </c>
      <c r="B256" s="73"/>
      <c r="C256" s="68">
        <v>48208.315000000002</v>
      </c>
      <c r="D256" s="68"/>
      <c r="E256" s="52">
        <f t="shared" si="39"/>
        <v>10714.987452584648</v>
      </c>
      <c r="F256" s="52">
        <f t="shared" si="40"/>
        <v>10715</v>
      </c>
      <c r="G256" s="52">
        <f t="shared" si="41"/>
        <v>-2.3144999999203719E-2</v>
      </c>
      <c r="I256" s="52">
        <f t="shared" si="49"/>
        <v>-2.3144999999203719E-2</v>
      </c>
      <c r="O256" s="52">
        <f t="shared" ca="1" si="48"/>
        <v>-1.8120265305523277E-2</v>
      </c>
      <c r="P256" s="69">
        <f t="shared" si="42"/>
        <v>-1.9375006678284245E-2</v>
      </c>
      <c r="Q256" s="70">
        <f t="shared" si="43"/>
        <v>33189.815000000002</v>
      </c>
      <c r="R256" s="52">
        <f t="shared" si="44"/>
        <v>1.4212849639777446E-5</v>
      </c>
      <c r="S256" s="53">
        <f t="shared" si="50"/>
        <v>0.1</v>
      </c>
      <c r="T256" s="52">
        <f t="shared" si="45"/>
        <v>1.4212849639777446E-6</v>
      </c>
    </row>
    <row r="257" spans="1:20" ht="12.95" customHeight="1" x14ac:dyDescent="0.2">
      <c r="A257" s="73" t="s">
        <v>118</v>
      </c>
      <c r="B257" s="73"/>
      <c r="C257" s="68">
        <v>48346.658000000003</v>
      </c>
      <c r="D257" s="68">
        <v>3.0000000000000001E-3</v>
      </c>
      <c r="E257" s="52">
        <f t="shared" si="39"/>
        <v>10789.98624636304</v>
      </c>
      <c r="F257" s="52">
        <f t="shared" si="40"/>
        <v>10790</v>
      </c>
      <c r="G257" s="52">
        <f t="shared" si="41"/>
        <v>-2.5369999995746184E-2</v>
      </c>
      <c r="I257" s="52">
        <f t="shared" si="49"/>
        <v>-2.5369999995746184E-2</v>
      </c>
      <c r="O257" s="52">
        <f t="shared" ca="1" si="48"/>
        <v>-1.8398036048426554E-2</v>
      </c>
      <c r="P257" s="69">
        <f t="shared" si="42"/>
        <v>-1.9832130408637506E-2</v>
      </c>
      <c r="Q257" s="70">
        <f t="shared" si="43"/>
        <v>33328.158000000003</v>
      </c>
      <c r="R257" s="52">
        <f t="shared" si="44"/>
        <v>3.0667999563823242E-5</v>
      </c>
      <c r="S257" s="53">
        <f t="shared" si="50"/>
        <v>0.1</v>
      </c>
      <c r="T257" s="52">
        <f t="shared" si="45"/>
        <v>3.0667999563823243E-6</v>
      </c>
    </row>
    <row r="258" spans="1:20" ht="12.95" customHeight="1" x14ac:dyDescent="0.2">
      <c r="A258" s="73" t="s">
        <v>119</v>
      </c>
      <c r="B258" s="73"/>
      <c r="C258" s="68">
        <v>48444.438999999998</v>
      </c>
      <c r="D258" s="68">
        <v>5.0000000000000001E-3</v>
      </c>
      <c r="E258" s="52">
        <f t="shared" si="39"/>
        <v>10842.995484665262</v>
      </c>
      <c r="F258" s="52">
        <f t="shared" si="40"/>
        <v>10843</v>
      </c>
      <c r="G258" s="52">
        <f t="shared" si="41"/>
        <v>-8.329000003868714E-3</v>
      </c>
      <c r="I258" s="52">
        <f t="shared" si="49"/>
        <v>-8.329000003868714E-3</v>
      </c>
      <c r="O258" s="52">
        <f t="shared" ca="1" si="48"/>
        <v>-1.8594327373411532E-2</v>
      </c>
      <c r="P258" s="69">
        <f t="shared" si="42"/>
        <v>-2.0158030463860586E-2</v>
      </c>
      <c r="Q258" s="70">
        <f t="shared" si="43"/>
        <v>33425.938999999998</v>
      </c>
      <c r="R258" s="52">
        <f t="shared" si="44"/>
        <v>1.3992596162341553E-4</v>
      </c>
      <c r="S258" s="53">
        <f t="shared" si="50"/>
        <v>0.1</v>
      </c>
      <c r="T258" s="52">
        <f t="shared" si="45"/>
        <v>1.3992596162341553E-5</v>
      </c>
    </row>
    <row r="259" spans="1:20" ht="12.95" customHeight="1" x14ac:dyDescent="0.2">
      <c r="A259" s="73" t="s">
        <v>119</v>
      </c>
      <c r="B259" s="73"/>
      <c r="C259" s="68">
        <v>48479.476000000002</v>
      </c>
      <c r="D259" s="68">
        <v>5.0000000000000001E-3</v>
      </c>
      <c r="E259" s="52">
        <f t="shared" si="39"/>
        <v>10861.98981569476</v>
      </c>
      <c r="F259" s="52">
        <f t="shared" si="40"/>
        <v>10862</v>
      </c>
      <c r="G259" s="52">
        <f t="shared" si="41"/>
        <v>-1.8786000000545755E-2</v>
      </c>
      <c r="I259" s="52">
        <f t="shared" si="49"/>
        <v>-1.8786000000545755E-2</v>
      </c>
      <c r="O259" s="52">
        <f t="shared" ca="1" si="48"/>
        <v>-1.8664695961613693E-2</v>
      </c>
      <c r="P259" s="69">
        <f t="shared" si="42"/>
        <v>-2.027544048114251E-2</v>
      </c>
      <c r="Q259" s="70">
        <f t="shared" si="43"/>
        <v>33460.976000000002</v>
      </c>
      <c r="R259" s="52">
        <f t="shared" si="44"/>
        <v>2.2184329452402924E-6</v>
      </c>
      <c r="S259" s="53">
        <f t="shared" si="50"/>
        <v>0.1</v>
      </c>
      <c r="T259" s="52">
        <f t="shared" si="45"/>
        <v>2.2184329452402926E-7</v>
      </c>
    </row>
    <row r="260" spans="1:20" ht="12.95" customHeight="1" x14ac:dyDescent="0.2">
      <c r="A260" s="73" t="s">
        <v>119</v>
      </c>
      <c r="B260" s="73"/>
      <c r="C260" s="68">
        <v>48479.482000000004</v>
      </c>
      <c r="D260" s="68">
        <v>6.0000000000000001E-3</v>
      </c>
      <c r="E260" s="52">
        <f t="shared" si="39"/>
        <v>10861.993068427191</v>
      </c>
      <c r="F260" s="52">
        <f t="shared" si="40"/>
        <v>10862</v>
      </c>
      <c r="G260" s="52">
        <f t="shared" si="41"/>
        <v>-1.2785999999323394E-2</v>
      </c>
      <c r="I260" s="52">
        <f t="shared" si="49"/>
        <v>-1.2785999999323394E-2</v>
      </c>
      <c r="O260" s="52">
        <f t="shared" ca="1" si="48"/>
        <v>-1.8664695961613693E-2</v>
      </c>
      <c r="P260" s="69">
        <f t="shared" si="42"/>
        <v>-2.027544048114251E-2</v>
      </c>
      <c r="Q260" s="70">
        <f t="shared" si="43"/>
        <v>33460.982000000004</v>
      </c>
      <c r="R260" s="52">
        <f t="shared" si="44"/>
        <v>5.6091718730710949E-5</v>
      </c>
      <c r="S260" s="53">
        <f t="shared" si="50"/>
        <v>0.1</v>
      </c>
      <c r="T260" s="52">
        <f t="shared" si="45"/>
        <v>5.6091718730710952E-6</v>
      </c>
    </row>
    <row r="261" spans="1:20" ht="12.95" customHeight="1" x14ac:dyDescent="0.2">
      <c r="A261" s="73" t="s">
        <v>120</v>
      </c>
      <c r="B261" s="73"/>
      <c r="C261" s="68">
        <v>48503.466</v>
      </c>
      <c r="D261" s="68">
        <v>6.0000000000000001E-3</v>
      </c>
      <c r="E261" s="52">
        <f t="shared" si="39"/>
        <v>10874.995324197131</v>
      </c>
      <c r="F261" s="52">
        <f t="shared" si="40"/>
        <v>10875</v>
      </c>
      <c r="G261" s="52">
        <f t="shared" si="41"/>
        <v>-8.6250000022118911E-3</v>
      </c>
      <c r="I261" s="52">
        <f t="shared" si="49"/>
        <v>-8.6250000022118911E-3</v>
      </c>
      <c r="O261" s="52">
        <f t="shared" ca="1" si="48"/>
        <v>-1.8712842890383594E-2</v>
      </c>
      <c r="P261" s="69">
        <f t="shared" si="42"/>
        <v>-2.035594939322834E-2</v>
      </c>
      <c r="Q261" s="70">
        <f t="shared" si="43"/>
        <v>33484.966</v>
      </c>
      <c r="R261" s="52">
        <f t="shared" si="44"/>
        <v>1.3761517361458921E-4</v>
      </c>
      <c r="S261" s="53">
        <f t="shared" si="50"/>
        <v>0.1</v>
      </c>
      <c r="T261" s="52">
        <f t="shared" si="45"/>
        <v>1.3761517361458922E-5</v>
      </c>
    </row>
    <row r="262" spans="1:20" ht="12.95" customHeight="1" x14ac:dyDescent="0.2">
      <c r="A262" s="73" t="s">
        <v>120</v>
      </c>
      <c r="B262" s="73"/>
      <c r="C262" s="68">
        <v>48540.345000000001</v>
      </c>
      <c r="D262" s="68">
        <v>6.0000000000000001E-3</v>
      </c>
      <c r="E262" s="52">
        <f t="shared" si="39"/>
        <v>10894.988244082873</v>
      </c>
      <c r="F262" s="52">
        <f t="shared" si="40"/>
        <v>10895</v>
      </c>
      <c r="G262" s="52">
        <f t="shared" si="41"/>
        <v>-2.1684999999706633E-2</v>
      </c>
      <c r="I262" s="52">
        <f t="shared" si="49"/>
        <v>-2.1684999999706633E-2</v>
      </c>
      <c r="O262" s="52">
        <f t="shared" ca="1" si="48"/>
        <v>-1.8786915088491139E-2</v>
      </c>
      <c r="P262" s="69">
        <f t="shared" si="42"/>
        <v>-2.0480088079999712E-2</v>
      </c>
      <c r="Q262" s="70">
        <f t="shared" si="43"/>
        <v>33521.845000000001</v>
      </c>
      <c r="R262" s="52">
        <f t="shared" si="44"/>
        <v>1.4518127342518181E-6</v>
      </c>
      <c r="S262" s="53">
        <f t="shared" si="50"/>
        <v>0.1</v>
      </c>
      <c r="T262" s="52">
        <f t="shared" si="45"/>
        <v>1.4518127342518181E-7</v>
      </c>
    </row>
    <row r="263" spans="1:20" ht="12.95" customHeight="1" x14ac:dyDescent="0.2">
      <c r="A263" s="73" t="s">
        <v>121</v>
      </c>
      <c r="B263" s="73"/>
      <c r="C263" s="68">
        <v>48800.447</v>
      </c>
      <c r="D263" s="68"/>
      <c r="E263" s="52">
        <f t="shared" si="39"/>
        <v>11035.995279200999</v>
      </c>
      <c r="F263" s="52">
        <f t="shared" si="40"/>
        <v>11036</v>
      </c>
      <c r="G263" s="52">
        <f t="shared" si="41"/>
        <v>-8.7080000012065284E-3</v>
      </c>
      <c r="I263" s="52">
        <f t="shared" si="49"/>
        <v>-8.7080000012065284E-3</v>
      </c>
      <c r="O263" s="52">
        <f t="shared" ca="1" si="48"/>
        <v>-1.9309124085149294E-2</v>
      </c>
      <c r="P263" s="69">
        <f t="shared" si="42"/>
        <v>-2.136485603198891E-2</v>
      </c>
      <c r="Q263" s="70">
        <f t="shared" si="43"/>
        <v>33781.947</v>
      </c>
      <c r="R263" s="52">
        <f t="shared" si="44"/>
        <v>1.6019600458395234E-4</v>
      </c>
      <c r="S263" s="53">
        <f t="shared" si="50"/>
        <v>0.1</v>
      </c>
      <c r="T263" s="52">
        <f t="shared" si="45"/>
        <v>1.6019600458395235E-5</v>
      </c>
    </row>
    <row r="264" spans="1:20" ht="12.95" customHeight="1" x14ac:dyDescent="0.2">
      <c r="A264" s="73" t="s">
        <v>122</v>
      </c>
      <c r="B264" s="73"/>
      <c r="C264" s="68">
        <v>48859.466</v>
      </c>
      <c r="D264" s="68">
        <v>3.0000000000000001E-3</v>
      </c>
      <c r="E264" s="52">
        <f t="shared" si="39"/>
        <v>11067.990781756291</v>
      </c>
      <c r="F264" s="52">
        <f t="shared" si="40"/>
        <v>11068</v>
      </c>
      <c r="G264" s="52">
        <f t="shared" si="41"/>
        <v>-1.700400000117952E-2</v>
      </c>
      <c r="I264" s="52">
        <f t="shared" si="49"/>
        <v>-1.700400000117952E-2</v>
      </c>
      <c r="O264" s="52">
        <f t="shared" ca="1" si="48"/>
        <v>-1.9427639602121363E-2</v>
      </c>
      <c r="P264" s="69">
        <f t="shared" si="42"/>
        <v>-2.156799315778064E-2</v>
      </c>
      <c r="Q264" s="70">
        <f t="shared" si="43"/>
        <v>33840.966</v>
      </c>
      <c r="R264" s="52">
        <f t="shared" si="44"/>
        <v>2.0830033533501854E-5</v>
      </c>
      <c r="S264" s="53">
        <f t="shared" si="50"/>
        <v>0.1</v>
      </c>
      <c r="T264" s="52">
        <f t="shared" si="45"/>
        <v>2.0830033533501854E-6</v>
      </c>
    </row>
    <row r="265" spans="1:20" ht="12.95" customHeight="1" x14ac:dyDescent="0.2">
      <c r="A265" s="73" t="s">
        <v>122</v>
      </c>
      <c r="B265" s="73"/>
      <c r="C265" s="68">
        <v>48872.377</v>
      </c>
      <c r="D265" s="68">
        <v>4.0000000000000001E-3</v>
      </c>
      <c r="E265" s="52">
        <f t="shared" si="39"/>
        <v>11074.990119825241</v>
      </c>
      <c r="F265" s="52">
        <f t="shared" si="40"/>
        <v>11075</v>
      </c>
      <c r="G265" s="52">
        <f t="shared" si="41"/>
        <v>-1.8224999999802094E-2</v>
      </c>
      <c r="I265" s="52">
        <f t="shared" si="49"/>
        <v>-1.8224999999802094E-2</v>
      </c>
      <c r="O265" s="52">
        <f t="shared" ca="1" si="48"/>
        <v>-1.9453564871459002E-2</v>
      </c>
      <c r="P265" s="69">
        <f t="shared" si="42"/>
        <v>-2.1612544734975671E-2</v>
      </c>
      <c r="Q265" s="70">
        <f t="shared" si="43"/>
        <v>33853.877</v>
      </c>
      <c r="R265" s="52">
        <f t="shared" si="44"/>
        <v>1.1475459332802223E-5</v>
      </c>
      <c r="S265" s="53">
        <f t="shared" si="50"/>
        <v>0.1</v>
      </c>
      <c r="T265" s="52">
        <f t="shared" si="45"/>
        <v>1.1475459332802223E-6</v>
      </c>
    </row>
    <row r="266" spans="1:20" ht="12.95" customHeight="1" x14ac:dyDescent="0.2">
      <c r="A266" s="73" t="s">
        <v>123</v>
      </c>
      <c r="B266" s="73"/>
      <c r="C266" s="68">
        <v>49132.466</v>
      </c>
      <c r="D266" s="68">
        <v>5.0000000000000001E-3</v>
      </c>
      <c r="E266" s="52">
        <f t="shared" si="39"/>
        <v>11215.990107356434</v>
      </c>
      <c r="F266" s="52">
        <f t="shared" si="40"/>
        <v>11216</v>
      </c>
      <c r="G266" s="52">
        <f t="shared" si="41"/>
        <v>-1.8248000000312459E-2</v>
      </c>
      <c r="I266" s="52">
        <f t="shared" si="49"/>
        <v>-1.8248000000312459E-2</v>
      </c>
      <c r="O266" s="52">
        <f t="shared" ca="1" si="48"/>
        <v>-1.9975773868117157E-2</v>
      </c>
      <c r="P266" s="69">
        <f t="shared" si="42"/>
        <v>-2.2518756635352261E-2</v>
      </c>
      <c r="Q266" s="70">
        <f t="shared" si="43"/>
        <v>34113.966</v>
      </c>
      <c r="R266" s="52">
        <f t="shared" si="44"/>
        <v>1.8239362235736496E-5</v>
      </c>
      <c r="S266" s="53">
        <f t="shared" si="50"/>
        <v>0.1</v>
      </c>
      <c r="T266" s="52">
        <f t="shared" si="45"/>
        <v>1.8239362235736497E-6</v>
      </c>
    </row>
    <row r="267" spans="1:20" ht="12.95" customHeight="1" x14ac:dyDescent="0.2">
      <c r="A267" s="73" t="s">
        <v>58</v>
      </c>
      <c r="B267" s="73"/>
      <c r="C267" s="68">
        <v>49248.675999999999</v>
      </c>
      <c r="D267" s="68"/>
      <c r="E267" s="52">
        <f t="shared" si="39"/>
        <v>11278.990113319776</v>
      </c>
      <c r="F267" s="52">
        <f t="shared" si="40"/>
        <v>11279</v>
      </c>
      <c r="G267" s="52">
        <f t="shared" si="41"/>
        <v>-1.8237000003864523E-2</v>
      </c>
      <c r="I267" s="52">
        <f t="shared" si="49"/>
        <v>-1.8237000003864523E-2</v>
      </c>
      <c r="O267" s="52">
        <f t="shared" ca="1" si="48"/>
        <v>-2.0209101292155911E-2</v>
      </c>
      <c r="P267" s="69">
        <f t="shared" si="42"/>
        <v>-2.2929089250112233E-2</v>
      </c>
      <c r="Q267" s="70">
        <f t="shared" si="43"/>
        <v>34230.175999999999</v>
      </c>
      <c r="R267" s="52">
        <f t="shared" si="44"/>
        <v>2.2015701494753401E-5</v>
      </c>
      <c r="S267" s="53">
        <f t="shared" si="50"/>
        <v>0.1</v>
      </c>
      <c r="T267" s="52">
        <f t="shared" si="45"/>
        <v>2.2015701494753403E-6</v>
      </c>
    </row>
    <row r="268" spans="1:20" ht="12.95" customHeight="1" x14ac:dyDescent="0.2">
      <c r="A268" s="73" t="s">
        <v>58</v>
      </c>
      <c r="B268" s="73"/>
      <c r="C268" s="68">
        <v>49508.762000000002</v>
      </c>
      <c r="D268" s="68"/>
      <c r="E268" s="52">
        <f t="shared" si="39"/>
        <v>11419.988474484755</v>
      </c>
      <c r="F268" s="52">
        <f t="shared" si="40"/>
        <v>11420</v>
      </c>
      <c r="G268" s="52">
        <f t="shared" si="41"/>
        <v>-2.1259999994072132E-2</v>
      </c>
      <c r="I268" s="52">
        <f t="shared" si="49"/>
        <v>-2.1259999994072132E-2</v>
      </c>
      <c r="O268" s="52">
        <f t="shared" ca="1" si="48"/>
        <v>-2.0731310288814066E-2</v>
      </c>
      <c r="P268" s="69">
        <f t="shared" si="42"/>
        <v>-2.3859604291994536E-2</v>
      </c>
      <c r="Q268" s="70">
        <f t="shared" si="43"/>
        <v>34490.262000000002</v>
      </c>
      <c r="R268" s="52">
        <f t="shared" si="44"/>
        <v>6.7579425057766348E-6</v>
      </c>
      <c r="S268" s="53">
        <f t="shared" si="50"/>
        <v>0.1</v>
      </c>
      <c r="T268" s="52">
        <f t="shared" si="45"/>
        <v>6.757942505776635E-7</v>
      </c>
    </row>
    <row r="269" spans="1:20" ht="12.95" customHeight="1" x14ac:dyDescent="0.2">
      <c r="A269" s="73" t="s">
        <v>124</v>
      </c>
      <c r="B269" s="73"/>
      <c r="C269" s="68">
        <v>49536.436000000002</v>
      </c>
      <c r="D269" s="68">
        <v>4.0000000000000001E-3</v>
      </c>
      <c r="E269" s="52">
        <f t="shared" si="39"/>
        <v>11434.991160699619</v>
      </c>
      <c r="F269" s="52">
        <f t="shared" si="40"/>
        <v>11435</v>
      </c>
      <c r="G269" s="52">
        <f t="shared" si="41"/>
        <v>-1.630499999737367E-2</v>
      </c>
      <c r="I269" s="52">
        <f t="shared" si="49"/>
        <v>-1.630499999737367E-2</v>
      </c>
      <c r="O269" s="52">
        <f t="shared" ca="1" si="48"/>
        <v>-2.0786864437394727E-2</v>
      </c>
      <c r="P269" s="69">
        <f t="shared" si="42"/>
        <v>-2.3959583804709091E-2</v>
      </c>
      <c r="Q269" s="70">
        <f t="shared" si="43"/>
        <v>34517.936000000002</v>
      </c>
      <c r="R269" s="52">
        <f t="shared" si="44"/>
        <v>5.8592653263521617E-5</v>
      </c>
      <c r="S269" s="53">
        <f t="shared" si="50"/>
        <v>0.1</v>
      </c>
      <c r="T269" s="52">
        <f t="shared" si="45"/>
        <v>5.8592653263521622E-6</v>
      </c>
    </row>
    <row r="270" spans="1:20" ht="12.95" customHeight="1" x14ac:dyDescent="0.2">
      <c r="A270" s="73" t="s">
        <v>124</v>
      </c>
      <c r="B270" s="73"/>
      <c r="C270" s="68">
        <v>49560.419000000002</v>
      </c>
      <c r="D270" s="68">
        <v>6.0000000000000001E-3</v>
      </c>
      <c r="E270" s="52">
        <f t="shared" si="39"/>
        <v>11447.992874347488</v>
      </c>
      <c r="F270" s="52">
        <f t="shared" si="40"/>
        <v>11448</v>
      </c>
      <c r="G270" s="52">
        <f t="shared" si="41"/>
        <v>-1.3144000004103873E-2</v>
      </c>
      <c r="I270" s="52">
        <f t="shared" si="49"/>
        <v>-1.3144000004103873E-2</v>
      </c>
      <c r="O270" s="52">
        <f t="shared" ca="1" si="48"/>
        <v>-2.0835011366164627E-2</v>
      </c>
      <c r="P270" s="69">
        <f t="shared" si="42"/>
        <v>-2.4046386490299158E-2</v>
      </c>
      <c r="Q270" s="70">
        <f t="shared" si="43"/>
        <v>34541.919000000002</v>
      </c>
      <c r="R270" s="52">
        <f t="shared" si="44"/>
        <v>1.1886203109437358E-4</v>
      </c>
      <c r="S270" s="53">
        <f t="shared" si="50"/>
        <v>0.1</v>
      </c>
      <c r="T270" s="52">
        <f t="shared" si="45"/>
        <v>1.1886203109437358E-5</v>
      </c>
    </row>
    <row r="271" spans="1:20" ht="12.95" customHeight="1" x14ac:dyDescent="0.2">
      <c r="A271" s="73" t="s">
        <v>125</v>
      </c>
      <c r="B271" s="73"/>
      <c r="C271" s="68">
        <v>49940.401100000003</v>
      </c>
      <c r="D271" s="68" t="s">
        <v>20</v>
      </c>
      <c r="E271" s="52">
        <f t="shared" si="39"/>
        <v>11653.989557644654</v>
      </c>
      <c r="F271" s="52">
        <f t="shared" si="40"/>
        <v>11654</v>
      </c>
      <c r="G271" s="52">
        <f t="shared" si="41"/>
        <v>-1.9262000001617707E-2</v>
      </c>
      <c r="J271" s="52">
        <f>G271</f>
        <v>-1.9262000001617707E-2</v>
      </c>
      <c r="O271" s="52">
        <f t="shared" ca="1" si="48"/>
        <v>-2.159795500667229E-2</v>
      </c>
      <c r="P271" s="69">
        <f t="shared" si="42"/>
        <v>-2.5440933953128471E-2</v>
      </c>
      <c r="Q271" s="70">
        <f t="shared" si="43"/>
        <v>34921.901100000003</v>
      </c>
      <c r="R271" s="52">
        <f t="shared" si="44"/>
        <v>3.8179224777132422E-5</v>
      </c>
      <c r="S271" s="53">
        <f>S$17</f>
        <v>1</v>
      </c>
      <c r="T271" s="52">
        <f t="shared" si="45"/>
        <v>3.8179224777132422E-5</v>
      </c>
    </row>
    <row r="272" spans="1:20" ht="12.95" customHeight="1" x14ac:dyDescent="0.2">
      <c r="A272" s="73" t="s">
        <v>126</v>
      </c>
      <c r="B272" s="73"/>
      <c r="C272" s="68">
        <v>50001.290999999997</v>
      </c>
      <c r="D272" s="68">
        <v>6.0000000000000001E-3</v>
      </c>
      <c r="E272" s="52">
        <f t="shared" si="39"/>
        <v>11686.999316384066</v>
      </c>
      <c r="F272" s="52">
        <f t="shared" si="40"/>
        <v>11687</v>
      </c>
      <c r="G272" s="52">
        <f t="shared" si="41"/>
        <v>-1.2610000048880465E-3</v>
      </c>
      <c r="I272" s="52">
        <f>G272</f>
        <v>-1.2610000048880465E-3</v>
      </c>
      <c r="O272" s="52">
        <f t="shared" ca="1" si="48"/>
        <v>-2.1720174133549729E-2</v>
      </c>
      <c r="P272" s="69">
        <f t="shared" si="42"/>
        <v>-2.5667664256282467E-2</v>
      </c>
      <c r="Q272" s="70">
        <f t="shared" si="43"/>
        <v>34982.790999999997</v>
      </c>
      <c r="R272" s="52">
        <f t="shared" si="44"/>
        <v>5.9568525988029435E-4</v>
      </c>
      <c r="S272" s="53">
        <f>S$16</f>
        <v>0.1</v>
      </c>
      <c r="T272" s="52">
        <f t="shared" si="45"/>
        <v>5.9568525988029441E-5</v>
      </c>
    </row>
    <row r="273" spans="1:20" ht="12.95" customHeight="1" x14ac:dyDescent="0.2">
      <c r="A273" s="73" t="s">
        <v>127</v>
      </c>
      <c r="B273" s="73"/>
      <c r="C273" s="68">
        <v>50296.406999999999</v>
      </c>
      <c r="D273" s="68">
        <v>1.1000000000000001E-3</v>
      </c>
      <c r="E273" s="52">
        <f t="shared" si="39"/>
        <v>11846.988213724037</v>
      </c>
      <c r="F273" s="52">
        <f t="shared" si="40"/>
        <v>11847</v>
      </c>
      <c r="G273" s="52">
        <f t="shared" si="41"/>
        <v>-2.1740999996836763E-2</v>
      </c>
      <c r="K273" s="52">
        <f>G273</f>
        <v>-2.1740999996836763E-2</v>
      </c>
      <c r="O273" s="52">
        <f t="shared" ca="1" si="48"/>
        <v>-2.2312751718410052E-2</v>
      </c>
      <c r="P273" s="69">
        <f t="shared" si="42"/>
        <v>-2.6780008186876952E-2</v>
      </c>
      <c r="Q273" s="70">
        <f t="shared" si="43"/>
        <v>35277.906999999999</v>
      </c>
      <c r="R273" s="52">
        <f t="shared" si="44"/>
        <v>2.5391603539292106E-5</v>
      </c>
      <c r="S273" s="53">
        <f>S$18</f>
        <v>1</v>
      </c>
      <c r="T273" s="52">
        <f t="shared" si="45"/>
        <v>2.5391603539292106E-5</v>
      </c>
    </row>
    <row r="274" spans="1:20" ht="12.95" customHeight="1" x14ac:dyDescent="0.2">
      <c r="A274" s="73" t="s">
        <v>127</v>
      </c>
      <c r="B274" s="73"/>
      <c r="C274" s="68">
        <v>50296.407800000001</v>
      </c>
      <c r="D274" s="68">
        <v>1.1000000000000001E-3</v>
      </c>
      <c r="E274" s="52">
        <f t="shared" si="39"/>
        <v>11846.988647421695</v>
      </c>
      <c r="F274" s="52">
        <f t="shared" si="40"/>
        <v>11847</v>
      </c>
      <c r="G274" s="52">
        <f t="shared" si="41"/>
        <v>-2.094099999521859E-2</v>
      </c>
      <c r="K274" s="52">
        <f>G274</f>
        <v>-2.094099999521859E-2</v>
      </c>
      <c r="O274" s="52">
        <f t="shared" ca="1" si="48"/>
        <v>-2.2312751718410052E-2</v>
      </c>
      <c r="P274" s="69">
        <f t="shared" si="42"/>
        <v>-2.6780008186876952E-2</v>
      </c>
      <c r="Q274" s="70">
        <f t="shared" si="43"/>
        <v>35277.907800000001</v>
      </c>
      <c r="R274" s="52">
        <f t="shared" si="44"/>
        <v>3.4094016662253462E-5</v>
      </c>
      <c r="S274" s="53">
        <f>S$18</f>
        <v>1</v>
      </c>
      <c r="T274" s="52">
        <f t="shared" si="45"/>
        <v>3.4094016662253462E-5</v>
      </c>
    </row>
    <row r="275" spans="1:20" ht="12.95" customHeight="1" x14ac:dyDescent="0.2">
      <c r="A275" s="73" t="s">
        <v>127</v>
      </c>
      <c r="B275" s="73"/>
      <c r="C275" s="68">
        <v>50296.409</v>
      </c>
      <c r="D275" s="68">
        <v>5.0000000000000001E-3</v>
      </c>
      <c r="E275" s="52">
        <f t="shared" si="39"/>
        <v>11846.989297968179</v>
      </c>
      <c r="F275" s="52">
        <f t="shared" si="40"/>
        <v>11847</v>
      </c>
      <c r="G275" s="52">
        <f t="shared" si="41"/>
        <v>-1.9740999996429309E-2</v>
      </c>
      <c r="I275" s="52">
        <f>G275</f>
        <v>-1.9740999996429309E-2</v>
      </c>
      <c r="O275" s="52">
        <f t="shared" ca="1" si="48"/>
        <v>-2.2312751718410052E-2</v>
      </c>
      <c r="P275" s="69">
        <f t="shared" si="42"/>
        <v>-2.6780008186876952E-2</v>
      </c>
      <c r="Q275" s="70">
        <f t="shared" si="43"/>
        <v>35277.909</v>
      </c>
      <c r="R275" s="52">
        <f t="shared" si="44"/>
        <v>4.9547636305189005E-5</v>
      </c>
      <c r="S275" s="53">
        <f>S$16</f>
        <v>0.1</v>
      </c>
      <c r="T275" s="52">
        <f t="shared" si="45"/>
        <v>4.9547636305189008E-6</v>
      </c>
    </row>
    <row r="276" spans="1:20" ht="12.95" customHeight="1" x14ac:dyDescent="0.2">
      <c r="A276" s="73" t="s">
        <v>128</v>
      </c>
      <c r="B276" s="73"/>
      <c r="C276" s="68">
        <v>50320.394999999997</v>
      </c>
      <c r="D276" s="68">
        <v>5.0000000000000001E-3</v>
      </c>
      <c r="E276" s="52">
        <f t="shared" si="39"/>
        <v>11859.992637982263</v>
      </c>
      <c r="F276" s="52">
        <f t="shared" si="40"/>
        <v>11860</v>
      </c>
      <c r="G276" s="52">
        <f t="shared" si="41"/>
        <v>-1.358000000618631E-2</v>
      </c>
      <c r="I276" s="52">
        <f>G276</f>
        <v>-1.358000000618631E-2</v>
      </c>
      <c r="O276" s="52">
        <f t="shared" ca="1" si="48"/>
        <v>-2.2360898647179953E-2</v>
      </c>
      <c r="P276" s="69">
        <f t="shared" si="42"/>
        <v>-2.6871336238407248E-2</v>
      </c>
      <c r="Q276" s="70">
        <f t="shared" si="43"/>
        <v>35301.894999999997</v>
      </c>
      <c r="R276" s="52">
        <f t="shared" si="44"/>
        <v>1.7665961883794908E-4</v>
      </c>
      <c r="S276" s="53">
        <f>S$16</f>
        <v>0.1</v>
      </c>
      <c r="T276" s="52">
        <f t="shared" si="45"/>
        <v>1.7665961883794909E-5</v>
      </c>
    </row>
    <row r="277" spans="1:20" ht="12.95" customHeight="1" x14ac:dyDescent="0.2">
      <c r="A277" s="73" t="s">
        <v>128</v>
      </c>
      <c r="B277" s="73"/>
      <c r="C277" s="68">
        <v>50357.292000000001</v>
      </c>
      <c r="D277" s="68">
        <v>5.0000000000000001E-3</v>
      </c>
      <c r="E277" s="52">
        <f t="shared" ref="E277:E315" si="51">+(C277-C$7)/C$8</f>
        <v>11879.9953160653</v>
      </c>
      <c r="F277" s="52">
        <f t="shared" ref="F277:F316" si="52">ROUND(2*E277,0)/2</f>
        <v>11880</v>
      </c>
      <c r="G277" s="52">
        <f t="shared" ref="G277:G315" si="53">+C277-(C$7+F277*C$8)</f>
        <v>-8.6400000000139698E-3</v>
      </c>
      <c r="I277" s="52">
        <f>G277</f>
        <v>-8.6400000000139698E-3</v>
      </c>
      <c r="O277" s="52">
        <f t="shared" ca="1" si="48"/>
        <v>-2.2434970845287491E-2</v>
      </c>
      <c r="P277" s="69">
        <f t="shared" ref="P277:P315" si="54">+D$11+D$12*F277+D$13*F277^2</f>
        <v>-2.7012119755093184E-2</v>
      </c>
      <c r="Q277" s="70">
        <f t="shared" ref="Q277:Q315" si="55">+C277-15018.5</f>
        <v>35338.792000000001</v>
      </c>
      <c r="R277" s="52">
        <f t="shared" ref="R277:R315" si="56">+(P277-G277)^2</f>
        <v>3.3753478429497191E-4</v>
      </c>
      <c r="S277" s="53">
        <f>S$16</f>
        <v>0.1</v>
      </c>
      <c r="T277" s="52">
        <f t="shared" ref="T277:T315" si="57">+S277*R277</f>
        <v>3.3753478429497191E-5</v>
      </c>
    </row>
    <row r="278" spans="1:20" ht="12.95" customHeight="1" x14ac:dyDescent="0.2">
      <c r="A278" s="73" t="s">
        <v>129</v>
      </c>
      <c r="B278" s="73"/>
      <c r="C278" s="68">
        <v>50652.419000000002</v>
      </c>
      <c r="D278" s="68">
        <v>5.0000000000000001E-3</v>
      </c>
      <c r="E278" s="52">
        <f t="shared" si="51"/>
        <v>12039.990176748059</v>
      </c>
      <c r="F278" s="52">
        <f t="shared" si="52"/>
        <v>12040</v>
      </c>
      <c r="G278" s="52">
        <f t="shared" si="53"/>
        <v>-1.8120000000635628E-2</v>
      </c>
      <c r="I278" s="52">
        <f>G278</f>
        <v>-1.8120000000635628E-2</v>
      </c>
      <c r="O278" s="52">
        <f t="shared" ca="1" si="48"/>
        <v>-2.3027548430147815E-2</v>
      </c>
      <c r="P278" s="69">
        <f t="shared" si="54"/>
        <v>-2.8150554667807554E-2</v>
      </c>
      <c r="Q278" s="70">
        <f t="shared" si="55"/>
        <v>35633.919000000002</v>
      </c>
      <c r="R278" s="52">
        <f t="shared" si="56"/>
        <v>1.006120269311245E-4</v>
      </c>
      <c r="S278" s="53">
        <f>S$16</f>
        <v>0.1</v>
      </c>
      <c r="T278" s="52">
        <f t="shared" si="57"/>
        <v>1.0061202693112451E-5</v>
      </c>
    </row>
    <row r="279" spans="1:20" ht="12.95" customHeight="1" x14ac:dyDescent="0.2">
      <c r="A279" s="73" t="s">
        <v>130</v>
      </c>
      <c r="B279" s="73"/>
      <c r="C279" s="68">
        <v>50700.373</v>
      </c>
      <c r="D279" s="68">
        <v>5.0000000000000001E-3</v>
      </c>
      <c r="E279" s="52">
        <f t="shared" si="51"/>
        <v>12065.987098578935</v>
      </c>
      <c r="F279" s="52">
        <f t="shared" si="52"/>
        <v>12066</v>
      </c>
      <c r="G279" s="52">
        <f t="shared" si="53"/>
        <v>-2.3798000001988839E-2</v>
      </c>
      <c r="I279" s="52">
        <f>G279</f>
        <v>-2.3798000001988839E-2</v>
      </c>
      <c r="O279" s="52">
        <f t="shared" ca="1" si="48"/>
        <v>-2.3123842287687615E-2</v>
      </c>
      <c r="P279" s="69">
        <f t="shared" si="54"/>
        <v>-2.8337593346135483E-2</v>
      </c>
      <c r="Q279" s="70">
        <f t="shared" si="55"/>
        <v>35681.873</v>
      </c>
      <c r="R279" s="52">
        <f t="shared" si="56"/>
        <v>2.0607907730220503E-5</v>
      </c>
      <c r="S279" s="53">
        <f>S$16</f>
        <v>0.1</v>
      </c>
      <c r="T279" s="52">
        <f t="shared" si="57"/>
        <v>2.0607907730220505E-6</v>
      </c>
    </row>
    <row r="280" spans="1:20" ht="12.95" customHeight="1" x14ac:dyDescent="0.2">
      <c r="A280" s="46" t="s">
        <v>35</v>
      </c>
      <c r="B280" s="74"/>
      <c r="C280" s="46">
        <v>51032.396800000002</v>
      </c>
      <c r="D280" s="46">
        <v>5.0000000000000001E-4</v>
      </c>
      <c r="E280" s="52">
        <f t="shared" si="51"/>
        <v>12245.984528920315</v>
      </c>
      <c r="F280" s="52">
        <f t="shared" si="52"/>
        <v>12246</v>
      </c>
      <c r="G280" s="52">
        <f t="shared" si="53"/>
        <v>-2.8537999998661689E-2</v>
      </c>
      <c r="J280" s="52">
        <f>G280</f>
        <v>-2.8537999998661689E-2</v>
      </c>
      <c r="O280" s="52">
        <f t="shared" ca="1" si="48"/>
        <v>-2.3790492070655478E-2</v>
      </c>
      <c r="P280" s="69">
        <f t="shared" si="54"/>
        <v>-2.9648141232045018E-2</v>
      </c>
      <c r="Q280" s="70">
        <f t="shared" si="55"/>
        <v>36013.896800000002</v>
      </c>
      <c r="R280" s="52">
        <f t="shared" si="56"/>
        <v>1.232413558057858E-6</v>
      </c>
      <c r="S280" s="53">
        <f>S$17</f>
        <v>1</v>
      </c>
      <c r="T280" s="52">
        <f t="shared" si="57"/>
        <v>1.232413558057858E-6</v>
      </c>
    </row>
    <row r="281" spans="1:20" ht="12.95" customHeight="1" x14ac:dyDescent="0.2">
      <c r="A281" s="73" t="s">
        <v>34</v>
      </c>
      <c r="B281" s="73"/>
      <c r="C281" s="68">
        <v>51412.379399999998</v>
      </c>
      <c r="D281" s="68">
        <v>4.0000000000000002E-4</v>
      </c>
      <c r="E281" s="52">
        <f t="shared" si="51"/>
        <v>12451.981483278514</v>
      </c>
      <c r="F281" s="52">
        <f t="shared" si="52"/>
        <v>12452</v>
      </c>
      <c r="G281" s="52">
        <f t="shared" si="53"/>
        <v>-3.4156000001530629E-2</v>
      </c>
      <c r="J281" s="52">
        <f>G281</f>
        <v>-3.4156000001530629E-2</v>
      </c>
      <c r="O281" s="52">
        <f t="shared" ca="1" si="48"/>
        <v>-2.4553435711163148E-2</v>
      </c>
      <c r="P281" s="69">
        <f t="shared" si="54"/>
        <v>-3.1181582618731954E-2</v>
      </c>
      <c r="Q281" s="70">
        <f t="shared" si="55"/>
        <v>36393.879399999998</v>
      </c>
      <c r="R281" s="52">
        <f t="shared" si="56"/>
        <v>8.8471587670949183E-6</v>
      </c>
      <c r="S281" s="53">
        <f>S$17</f>
        <v>1</v>
      </c>
      <c r="T281" s="52">
        <f t="shared" si="57"/>
        <v>8.8471587670949183E-6</v>
      </c>
    </row>
    <row r="282" spans="1:20" ht="12.95" customHeight="1" x14ac:dyDescent="0.2">
      <c r="A282" s="68" t="s">
        <v>144</v>
      </c>
      <c r="B282" s="67" t="s">
        <v>132</v>
      </c>
      <c r="C282" s="68">
        <v>51766.523999999998</v>
      </c>
      <c r="D282" s="68" t="s">
        <v>145</v>
      </c>
      <c r="E282" s="52">
        <f t="shared" si="51"/>
        <v>12643.971087545666</v>
      </c>
      <c r="F282" s="52">
        <f t="shared" si="52"/>
        <v>12644</v>
      </c>
      <c r="G282" s="52">
        <f t="shared" si="53"/>
        <v>-5.3332000003138091E-2</v>
      </c>
      <c r="I282" s="52">
        <f>G282</f>
        <v>-5.3332000003138091E-2</v>
      </c>
      <c r="O282" s="52">
        <f t="shared" ca="1" si="48"/>
        <v>-2.5264528812995533E-2</v>
      </c>
      <c r="P282" s="69">
        <f t="shared" si="54"/>
        <v>-3.2643092063127994E-2</v>
      </c>
      <c r="Q282" s="70">
        <f t="shared" si="55"/>
        <v>36748.023999999998</v>
      </c>
      <c r="R282" s="52">
        <f t="shared" si="56"/>
        <v>4.2803091175021285E-4</v>
      </c>
      <c r="S282" s="53">
        <f>S$16</f>
        <v>0.1</v>
      </c>
      <c r="T282" s="52">
        <f t="shared" si="57"/>
        <v>4.2803091175021285E-5</v>
      </c>
    </row>
    <row r="283" spans="1:20" ht="12.95" customHeight="1" x14ac:dyDescent="0.2">
      <c r="A283" s="75" t="s">
        <v>137</v>
      </c>
      <c r="B283" s="67" t="s">
        <v>132</v>
      </c>
      <c r="C283" s="68">
        <v>52576.3174</v>
      </c>
      <c r="D283" s="68">
        <v>5.9999999999999995E-4</v>
      </c>
      <c r="E283" s="52">
        <f t="shared" si="51"/>
        <v>13082.977963279904</v>
      </c>
      <c r="F283" s="52">
        <f t="shared" si="52"/>
        <v>13083</v>
      </c>
      <c r="G283" s="52">
        <f t="shared" si="53"/>
        <v>-4.0649000002304092E-2</v>
      </c>
      <c r="K283" s="52">
        <f>G283</f>
        <v>-4.0649000002304092E-2</v>
      </c>
      <c r="O283" s="52">
        <f t="shared" ca="1" si="48"/>
        <v>-2.6890413561456036E-2</v>
      </c>
      <c r="P283" s="69">
        <f t="shared" si="54"/>
        <v>-3.6101797072167603E-2</v>
      </c>
      <c r="Q283" s="70">
        <f t="shared" si="55"/>
        <v>37557.8174</v>
      </c>
      <c r="R283" s="52">
        <f t="shared" si="56"/>
        <v>2.067705448784187E-5</v>
      </c>
      <c r="S283" s="53">
        <f>S$18</f>
        <v>1</v>
      </c>
      <c r="T283" s="52">
        <f t="shared" si="57"/>
        <v>2.067705448784187E-5</v>
      </c>
    </row>
    <row r="284" spans="1:20" ht="12.95" customHeight="1" x14ac:dyDescent="0.2">
      <c r="A284" s="76" t="s">
        <v>133</v>
      </c>
      <c r="B284" s="77" t="s">
        <v>134</v>
      </c>
      <c r="C284" s="78">
        <v>52811.504200000003</v>
      </c>
      <c r="D284" s="78">
        <v>1E-4</v>
      </c>
      <c r="E284" s="52">
        <f t="shared" si="51"/>
        <v>13210.477918554834</v>
      </c>
      <c r="F284" s="52">
        <f t="shared" si="52"/>
        <v>13210.5</v>
      </c>
      <c r="G284" s="52">
        <f t="shared" si="53"/>
        <v>-4.0731499997491483E-2</v>
      </c>
      <c r="K284" s="52">
        <f>G284</f>
        <v>-4.0731499997491483E-2</v>
      </c>
      <c r="O284" s="52">
        <f t="shared" ca="1" si="48"/>
        <v>-2.7362623824391606E-2</v>
      </c>
      <c r="P284" s="69">
        <f t="shared" si="54"/>
        <v>-3.7136832043865857E-2</v>
      </c>
      <c r="Q284" s="70">
        <f t="shared" si="55"/>
        <v>37793.004200000003</v>
      </c>
      <c r="R284" s="52">
        <f t="shared" si="56"/>
        <v>1.2921637696823043E-5</v>
      </c>
      <c r="S284" s="53">
        <f>S$18</f>
        <v>1</v>
      </c>
      <c r="T284" s="52">
        <f t="shared" si="57"/>
        <v>1.2921637696823043E-5</v>
      </c>
    </row>
    <row r="285" spans="1:20" ht="12.95" customHeight="1" x14ac:dyDescent="0.2">
      <c r="A285" s="76" t="s">
        <v>133</v>
      </c>
      <c r="B285" s="77" t="s">
        <v>132</v>
      </c>
      <c r="C285" s="78">
        <v>52812.42383</v>
      </c>
      <c r="D285" s="78">
        <v>5.0000000000000002E-5</v>
      </c>
      <c r="E285" s="52">
        <f t="shared" si="51"/>
        <v>13210.976470275717</v>
      </c>
      <c r="F285" s="52">
        <f t="shared" si="52"/>
        <v>13211</v>
      </c>
      <c r="G285" s="52">
        <f t="shared" si="53"/>
        <v>-4.3403000003308989E-2</v>
      </c>
      <c r="K285" s="52">
        <f>G285</f>
        <v>-4.3403000003308989E-2</v>
      </c>
      <c r="O285" s="52">
        <f t="shared" ca="1" si="48"/>
        <v>-2.7364475629344298E-2</v>
      </c>
      <c r="P285" s="69">
        <f t="shared" si="54"/>
        <v>-3.7140918041826364E-2</v>
      </c>
      <c r="Q285" s="70">
        <f t="shared" si="55"/>
        <v>37793.92383</v>
      </c>
      <c r="R285" s="52">
        <f t="shared" si="56"/>
        <v>3.9213670492326088E-5</v>
      </c>
      <c r="S285" s="53">
        <f>S$18</f>
        <v>1</v>
      </c>
      <c r="T285" s="52">
        <f t="shared" si="57"/>
        <v>3.9213670492326088E-5</v>
      </c>
    </row>
    <row r="286" spans="1:20" ht="12.95" customHeight="1" x14ac:dyDescent="0.2">
      <c r="A286" s="76" t="s">
        <v>131</v>
      </c>
      <c r="B286" s="77" t="s">
        <v>132</v>
      </c>
      <c r="C286" s="78">
        <v>53531.818299999999</v>
      </c>
      <c r="D286" s="78">
        <v>8.0000000000000004E-4</v>
      </c>
      <c r="E286" s="52">
        <f t="shared" si="51"/>
        <v>13600.976090790266</v>
      </c>
      <c r="F286" s="52">
        <f t="shared" si="52"/>
        <v>13601</v>
      </c>
      <c r="G286" s="52">
        <f t="shared" si="53"/>
        <v>-4.4103000007453375E-2</v>
      </c>
      <c r="K286" s="52">
        <f>G286</f>
        <v>-4.4103000007453375E-2</v>
      </c>
      <c r="O286" s="52">
        <f t="shared" ca="1" si="48"/>
        <v>-2.8808883492441331E-2</v>
      </c>
      <c r="P286" s="69">
        <f t="shared" si="54"/>
        <v>-4.0392334633040643E-2</v>
      </c>
      <c r="Q286" s="70">
        <f t="shared" si="55"/>
        <v>38513.318299999999</v>
      </c>
      <c r="R286" s="52">
        <f t="shared" si="56"/>
        <v>1.376903752086558E-5</v>
      </c>
      <c r="S286" s="53">
        <f>S$18</f>
        <v>1</v>
      </c>
      <c r="T286" s="52">
        <f t="shared" si="57"/>
        <v>1.376903752086558E-5</v>
      </c>
    </row>
    <row r="287" spans="1:20" ht="12.95" customHeight="1" x14ac:dyDescent="0.2">
      <c r="A287" s="75" t="s">
        <v>151</v>
      </c>
      <c r="B287" s="67" t="s">
        <v>132</v>
      </c>
      <c r="C287" s="68">
        <v>54363.731800000001</v>
      </c>
      <c r="D287" s="68">
        <v>5.0000000000000001E-4</v>
      </c>
      <c r="E287" s="52">
        <f t="shared" si="51"/>
        <v>14051.974760964826</v>
      </c>
      <c r="F287" s="52">
        <f t="shared" si="52"/>
        <v>14052</v>
      </c>
      <c r="G287" s="52">
        <f t="shared" si="53"/>
        <v>-4.6556000001146458E-2</v>
      </c>
      <c r="K287" s="52">
        <f>G287</f>
        <v>-4.6556000001146458E-2</v>
      </c>
      <c r="O287" s="52">
        <f t="shared" ca="1" si="48"/>
        <v>-3.0479211559766364E-2</v>
      </c>
      <c r="P287" s="69">
        <f t="shared" si="54"/>
        <v>-4.4312540497113376E-2</v>
      </c>
      <c r="Q287" s="70">
        <f t="shared" si="55"/>
        <v>39345.231800000001</v>
      </c>
      <c r="R287" s="52">
        <f t="shared" si="56"/>
        <v>5.0331105462363638E-6</v>
      </c>
      <c r="S287" s="53">
        <f>S$18</f>
        <v>1</v>
      </c>
      <c r="T287" s="52">
        <f t="shared" si="57"/>
        <v>5.0331105462363638E-6</v>
      </c>
    </row>
    <row r="288" spans="1:20" ht="12.95" customHeight="1" x14ac:dyDescent="0.2">
      <c r="A288" s="46" t="s">
        <v>148</v>
      </c>
      <c r="B288" s="79" t="s">
        <v>132</v>
      </c>
      <c r="C288" s="46">
        <v>54627.5052</v>
      </c>
      <c r="D288" s="46">
        <v>1E-4</v>
      </c>
      <c r="E288" s="52">
        <f t="shared" si="51"/>
        <v>14194.972143057339</v>
      </c>
      <c r="F288" s="52">
        <f t="shared" si="52"/>
        <v>14195</v>
      </c>
      <c r="G288" s="52">
        <f t="shared" si="53"/>
        <v>-5.138499999884516E-2</v>
      </c>
      <c r="J288" s="52">
        <f>G288</f>
        <v>-5.138499999884516E-2</v>
      </c>
      <c r="O288" s="52">
        <f t="shared" ca="1" si="48"/>
        <v>-3.1008827776235273E-2</v>
      </c>
      <c r="P288" s="69">
        <f t="shared" si="54"/>
        <v>-4.5591416994838256E-2</v>
      </c>
      <c r="Q288" s="70">
        <f t="shared" si="55"/>
        <v>39609.0052</v>
      </c>
      <c r="R288" s="52">
        <f t="shared" si="56"/>
        <v>3.3565604024317659E-5</v>
      </c>
      <c r="S288" s="53">
        <f>S$17</f>
        <v>1</v>
      </c>
      <c r="T288" s="52">
        <f t="shared" si="57"/>
        <v>3.3565604024317659E-5</v>
      </c>
    </row>
    <row r="289" spans="1:20" ht="12.95" customHeight="1" x14ac:dyDescent="0.2">
      <c r="A289" s="75" t="s">
        <v>150</v>
      </c>
      <c r="B289" s="67" t="s">
        <v>132</v>
      </c>
      <c r="C289" s="68">
        <v>54660.708200000001</v>
      </c>
      <c r="D289" s="68">
        <v>1E-4</v>
      </c>
      <c r="E289" s="52">
        <f t="shared" si="51"/>
        <v>14212.972222207163</v>
      </c>
      <c r="F289" s="52">
        <f t="shared" si="52"/>
        <v>14213</v>
      </c>
      <c r="G289" s="52">
        <f t="shared" si="53"/>
        <v>-5.1239000000350643E-2</v>
      </c>
      <c r="K289" s="52">
        <f>G289</f>
        <v>-5.1239000000350643E-2</v>
      </c>
      <c r="O289" s="52">
        <f t="shared" ca="1" si="48"/>
        <v>-3.1075492754532065E-2</v>
      </c>
      <c r="P289" s="69">
        <f t="shared" si="54"/>
        <v>-4.575361873825004E-2</v>
      </c>
      <c r="Q289" s="70">
        <f t="shared" si="55"/>
        <v>39642.208200000001</v>
      </c>
      <c r="R289" s="52">
        <f t="shared" si="56"/>
        <v>3.0089407590604401E-5</v>
      </c>
      <c r="S289" s="53">
        <f>S$18</f>
        <v>1</v>
      </c>
      <c r="T289" s="52">
        <f t="shared" si="57"/>
        <v>3.0089407590604401E-5</v>
      </c>
    </row>
    <row r="290" spans="1:20" ht="12.95" customHeight="1" x14ac:dyDescent="0.2">
      <c r="A290" s="75" t="s">
        <v>149</v>
      </c>
      <c r="B290" s="67"/>
      <c r="C290" s="68">
        <v>55112.632299999997</v>
      </c>
      <c r="D290" s="68">
        <v>1E-4</v>
      </c>
      <c r="E290" s="52">
        <f t="shared" si="51"/>
        <v>14457.97025159343</v>
      </c>
      <c r="F290" s="52">
        <f t="shared" si="52"/>
        <v>14458</v>
      </c>
      <c r="G290" s="52">
        <f t="shared" si="53"/>
        <v>-5.4874000008567236E-2</v>
      </c>
      <c r="K290" s="52">
        <f>G290</f>
        <v>-5.4874000008567236E-2</v>
      </c>
      <c r="O290" s="52">
        <f t="shared" ca="1" si="48"/>
        <v>-3.1982877181349428E-2</v>
      </c>
      <c r="P290" s="69">
        <f t="shared" si="54"/>
        <v>-4.7988585746475916E-2</v>
      </c>
      <c r="Q290" s="70">
        <f t="shared" si="55"/>
        <v>40094.132299999997</v>
      </c>
      <c r="R290" s="52">
        <f t="shared" si="56"/>
        <v>4.7408929560610564E-5</v>
      </c>
      <c r="S290" s="53">
        <f>S$18</f>
        <v>1</v>
      </c>
      <c r="T290" s="52">
        <f t="shared" si="57"/>
        <v>4.7408929560610564E-5</v>
      </c>
    </row>
    <row r="291" spans="1:20" ht="12.95" customHeight="1" x14ac:dyDescent="0.2">
      <c r="A291" s="75" t="s">
        <v>152</v>
      </c>
      <c r="B291" s="67" t="s">
        <v>132</v>
      </c>
      <c r="C291" s="68">
        <v>56180.659800000001</v>
      </c>
      <c r="D291" s="68">
        <v>2.0000000000000001E-4</v>
      </c>
      <c r="E291" s="52">
        <f t="shared" si="51"/>
        <v>15036.971532627887</v>
      </c>
      <c r="F291" s="52">
        <f t="shared" si="52"/>
        <v>15037</v>
      </c>
      <c r="G291" s="52">
        <f t="shared" si="53"/>
        <v>-5.2511000001686625E-2</v>
      </c>
      <c r="K291" s="52">
        <f>G291</f>
        <v>-5.2511000001686625E-2</v>
      </c>
      <c r="O291" s="52">
        <f t="shared" ca="1" si="48"/>
        <v>-3.4127267316562716E-2</v>
      </c>
      <c r="P291" s="69">
        <f t="shared" si="54"/>
        <v>-5.3471958574220539E-2</v>
      </c>
      <c r="Q291" s="70">
        <f t="shared" si="55"/>
        <v>41162.159800000001</v>
      </c>
      <c r="R291" s="52">
        <f t="shared" si="56"/>
        <v>9.2344137812641764E-7</v>
      </c>
      <c r="S291" s="53">
        <f>S$18</f>
        <v>1</v>
      </c>
      <c r="T291" s="52">
        <f t="shared" si="57"/>
        <v>9.2344137812641764E-7</v>
      </c>
    </row>
    <row r="292" spans="1:20" ht="12.95" customHeight="1" x14ac:dyDescent="0.2">
      <c r="A292" s="75" t="s">
        <v>153</v>
      </c>
      <c r="B292" s="67" t="s">
        <v>132</v>
      </c>
      <c r="C292" s="68">
        <v>56523.757599999997</v>
      </c>
      <c r="D292" s="68">
        <v>1E-4</v>
      </c>
      <c r="E292" s="73">
        <f t="shared" si="51"/>
        <v>15222.972422792327</v>
      </c>
      <c r="F292" s="73">
        <f t="shared" si="52"/>
        <v>15223</v>
      </c>
      <c r="G292" s="52">
        <f t="shared" si="53"/>
        <v>-5.0868999998783693E-2</v>
      </c>
      <c r="K292" s="52">
        <f>G292</f>
        <v>-5.0868999998783693E-2</v>
      </c>
      <c r="O292" s="52">
        <f t="shared" ca="1" si="48"/>
        <v>-3.481613875896284E-2</v>
      </c>
      <c r="P292" s="69">
        <f t="shared" si="54"/>
        <v>-5.5293568074678619E-2</v>
      </c>
      <c r="Q292" s="70">
        <f t="shared" si="55"/>
        <v>41505.257599999997</v>
      </c>
      <c r="R292" s="52">
        <f t="shared" si="56"/>
        <v>1.9576802658228528E-5</v>
      </c>
      <c r="S292" s="53">
        <f>S$18</f>
        <v>1</v>
      </c>
      <c r="T292" s="52">
        <f t="shared" si="57"/>
        <v>1.9576802658228528E-5</v>
      </c>
    </row>
    <row r="293" spans="1:20" ht="12.95" customHeight="1" x14ac:dyDescent="0.2">
      <c r="A293" s="75" t="s">
        <v>153</v>
      </c>
      <c r="B293" s="67" t="s">
        <v>132</v>
      </c>
      <c r="C293" s="68">
        <v>56525.602099999996</v>
      </c>
      <c r="D293" s="68">
        <v>1E-4</v>
      </c>
      <c r="E293" s="73">
        <f t="shared" si="51"/>
        <v>15223.972366953754</v>
      </c>
      <c r="F293" s="73">
        <f t="shared" si="52"/>
        <v>15224</v>
      </c>
      <c r="G293" s="52">
        <f t="shared" si="53"/>
        <v>-5.0972000004549045E-2</v>
      </c>
      <c r="K293" s="52">
        <f>G293</f>
        <v>-5.0972000004549045E-2</v>
      </c>
      <c r="O293" s="52">
        <f t="shared" ca="1" si="48"/>
        <v>-3.4819842368868217E-2</v>
      </c>
      <c r="P293" s="69">
        <f t="shared" si="54"/>
        <v>-5.530344067371689E-2</v>
      </c>
      <c r="Q293" s="70">
        <f t="shared" si="55"/>
        <v>41507.102099999996</v>
      </c>
      <c r="R293" s="52">
        <f t="shared" si="56"/>
        <v>1.8761378270521188E-5</v>
      </c>
      <c r="S293" s="53">
        <f>S$18</f>
        <v>1</v>
      </c>
      <c r="T293" s="52">
        <f t="shared" si="57"/>
        <v>1.8761378270521188E-5</v>
      </c>
    </row>
    <row r="294" spans="1:20" ht="12.95" customHeight="1" x14ac:dyDescent="0.2">
      <c r="A294" s="78" t="s">
        <v>155</v>
      </c>
      <c r="B294" s="77" t="s">
        <v>132</v>
      </c>
      <c r="C294" s="78">
        <v>56871.471799999999</v>
      </c>
      <c r="D294" s="78">
        <v>3.8E-3</v>
      </c>
      <c r="E294" s="73">
        <f t="shared" si="51"/>
        <v>15411.475965289006</v>
      </c>
      <c r="F294" s="73">
        <f t="shared" si="52"/>
        <v>15411.5</v>
      </c>
      <c r="G294" s="52">
        <f t="shared" si="53"/>
        <v>-4.4334500002150889E-2</v>
      </c>
      <c r="J294" s="52">
        <f>G294</f>
        <v>-4.4334500002150889E-2</v>
      </c>
      <c r="O294" s="52">
        <f t="shared" ca="1" si="48"/>
        <v>-3.551426922612641E-2</v>
      </c>
      <c r="P294" s="69">
        <f t="shared" si="54"/>
        <v>-5.7169484229620246E-2</v>
      </c>
      <c r="Q294" s="70">
        <f t="shared" si="55"/>
        <v>41852.971799999999</v>
      </c>
      <c r="R294" s="52">
        <f t="shared" si="56"/>
        <v>1.6473682011938716E-4</v>
      </c>
      <c r="S294" s="53">
        <f>S$17</f>
        <v>1</v>
      </c>
      <c r="T294" s="52">
        <f t="shared" si="57"/>
        <v>1.6473682011938716E-4</v>
      </c>
    </row>
    <row r="295" spans="1:20" ht="12.95" customHeight="1" x14ac:dyDescent="0.2">
      <c r="A295" s="37" t="s">
        <v>2</v>
      </c>
      <c r="B295" s="38" t="s">
        <v>132</v>
      </c>
      <c r="C295" s="39">
        <v>56953.553699999997</v>
      </c>
      <c r="D295" s="39">
        <v>2.0000000000000001E-4</v>
      </c>
      <c r="E295" s="73">
        <f t="shared" si="51"/>
        <v>15455.974374973908</v>
      </c>
      <c r="F295" s="73">
        <f t="shared" si="52"/>
        <v>15456</v>
      </c>
      <c r="G295" s="52">
        <f t="shared" si="53"/>
        <v>-4.7268000002077315E-2</v>
      </c>
      <c r="K295" s="52">
        <f t="shared" ref="K295:K315" si="58">G295</f>
        <v>-4.7268000002077315E-2</v>
      </c>
      <c r="O295" s="52">
        <f t="shared" ca="1" si="48"/>
        <v>-3.5679079866915688E-2</v>
      </c>
      <c r="P295" s="69">
        <f t="shared" si="54"/>
        <v>-5.7616720019274731E-2</v>
      </c>
      <c r="Q295" s="70">
        <f t="shared" si="55"/>
        <v>41935.053699999997</v>
      </c>
      <c r="R295" s="52">
        <f t="shared" si="56"/>
        <v>1.0709600599434248E-4</v>
      </c>
      <c r="S295" s="53">
        <f t="shared" ref="S295:S316" si="59">S$18</f>
        <v>1</v>
      </c>
      <c r="T295" s="52">
        <f t="shared" si="57"/>
        <v>1.0709600599434248E-4</v>
      </c>
    </row>
    <row r="296" spans="1:20" ht="12.95" customHeight="1" x14ac:dyDescent="0.2">
      <c r="A296" s="80" t="s">
        <v>3</v>
      </c>
      <c r="B296" s="81" t="s">
        <v>132</v>
      </c>
      <c r="C296" s="82">
        <v>57222.871400000004</v>
      </c>
      <c r="D296" s="82">
        <v>2.9999999999999997E-4</v>
      </c>
      <c r="E296" s="73">
        <f t="shared" si="51"/>
        <v>15601.977444469083</v>
      </c>
      <c r="F296" s="73">
        <f t="shared" si="52"/>
        <v>15602</v>
      </c>
      <c r="G296" s="52">
        <f t="shared" si="53"/>
        <v>-4.1605999998864718E-2</v>
      </c>
      <c r="K296" s="52">
        <f t="shared" si="58"/>
        <v>-4.1605999998864718E-2</v>
      </c>
      <c r="O296" s="52">
        <f t="shared" ca="1" si="48"/>
        <v>-3.6219806913100734E-2</v>
      </c>
      <c r="P296" s="69">
        <f t="shared" si="54"/>
        <v>-5.9095805232603778E-2</v>
      </c>
      <c r="Q296" s="70">
        <f t="shared" si="55"/>
        <v>42204.371400000004</v>
      </c>
      <c r="R296" s="52">
        <f t="shared" si="56"/>
        <v>3.0589328711412621E-4</v>
      </c>
      <c r="S296" s="53">
        <f t="shared" si="59"/>
        <v>1</v>
      </c>
      <c r="T296" s="52">
        <f t="shared" si="57"/>
        <v>3.0589328711412621E-4</v>
      </c>
    </row>
    <row r="297" spans="1:20" ht="12.95" customHeight="1" x14ac:dyDescent="0.2">
      <c r="A297" s="80" t="s">
        <v>4</v>
      </c>
      <c r="B297" s="81" t="s">
        <v>132</v>
      </c>
      <c r="C297" s="82">
        <v>57604.708700000003</v>
      </c>
      <c r="D297" s="82">
        <v>1E-4</v>
      </c>
      <c r="E297" s="73">
        <f t="shared" si="51"/>
        <v>15808.979872633841</v>
      </c>
      <c r="F297" s="73">
        <f t="shared" si="52"/>
        <v>15809</v>
      </c>
      <c r="G297" s="52">
        <f t="shared" si="53"/>
        <v>-3.7127000003238209E-2</v>
      </c>
      <c r="K297" s="52">
        <f t="shared" si="58"/>
        <v>-3.7127000003238209E-2</v>
      </c>
      <c r="O297" s="52">
        <f t="shared" ca="1" si="48"/>
        <v>-3.6986454163513774E-2</v>
      </c>
      <c r="P297" s="69">
        <f t="shared" si="54"/>
        <v>-6.12237338050962E-2</v>
      </c>
      <c r="Q297" s="70">
        <f t="shared" si="55"/>
        <v>42586.208700000003</v>
      </c>
      <c r="R297" s="52">
        <f t="shared" si="56"/>
        <v>5.8065257991760555E-4</v>
      </c>
      <c r="S297" s="53">
        <f t="shared" si="59"/>
        <v>1</v>
      </c>
      <c r="T297" s="52">
        <f t="shared" si="57"/>
        <v>5.8065257991760555E-4</v>
      </c>
    </row>
    <row r="298" spans="1:20" ht="12.95" customHeight="1" x14ac:dyDescent="0.2">
      <c r="A298" s="83" t="s">
        <v>1</v>
      </c>
      <c r="B298" s="84" t="s">
        <v>132</v>
      </c>
      <c r="C298" s="85">
        <v>57940.428699999997</v>
      </c>
      <c r="D298" s="85">
        <v>1.4E-3</v>
      </c>
      <c r="E298" s="73">
        <f t="shared" si="51"/>
        <v>15990.981094576988</v>
      </c>
      <c r="F298" s="73">
        <f t="shared" si="52"/>
        <v>15991</v>
      </c>
      <c r="G298" s="52">
        <f t="shared" si="53"/>
        <v>-3.4873000004154164E-2</v>
      </c>
      <c r="K298" s="52">
        <f t="shared" si="58"/>
        <v>-3.4873000004154164E-2</v>
      </c>
      <c r="O298" s="52">
        <f t="shared" ca="1" si="48"/>
        <v>-3.766051116629239E-2</v>
      </c>
      <c r="P298" s="69">
        <f t="shared" si="54"/>
        <v>-6.3124575327198867E-2</v>
      </c>
      <c r="Q298" s="70">
        <f t="shared" si="55"/>
        <v>42921.928699999997</v>
      </c>
      <c r="R298" s="52">
        <f t="shared" si="56"/>
        <v>7.9815150823366846E-4</v>
      </c>
      <c r="S298" s="53">
        <f t="shared" si="59"/>
        <v>1</v>
      </c>
      <c r="T298" s="52">
        <f t="shared" si="57"/>
        <v>7.9815150823366846E-4</v>
      </c>
    </row>
    <row r="299" spans="1:20" ht="12.95" customHeight="1" x14ac:dyDescent="0.2">
      <c r="A299" s="86" t="s">
        <v>5</v>
      </c>
      <c r="B299" s="87" t="s">
        <v>132</v>
      </c>
      <c r="C299" s="88">
        <v>57949.650600000001</v>
      </c>
      <c r="D299" s="88">
        <v>2.9999999999999997E-4</v>
      </c>
      <c r="E299" s="73">
        <f t="shared" si="51"/>
        <v>15995.98049011088</v>
      </c>
      <c r="F299" s="73">
        <f t="shared" si="52"/>
        <v>15996</v>
      </c>
      <c r="G299" s="52">
        <f t="shared" si="53"/>
        <v>-3.5987999995995779E-2</v>
      </c>
      <c r="K299" s="52">
        <f t="shared" si="58"/>
        <v>-3.5987999995995779E-2</v>
      </c>
      <c r="O299" s="52">
        <f t="shared" ca="1" si="48"/>
        <v>-3.7679029215819275E-2</v>
      </c>
      <c r="P299" s="69">
        <f t="shared" si="54"/>
        <v>-6.3177191246003017E-2</v>
      </c>
      <c r="Q299" s="70">
        <f t="shared" si="55"/>
        <v>42931.150600000001</v>
      </c>
      <c r="R299" s="52">
        <f t="shared" si="56"/>
        <v>7.3925212082947016E-4</v>
      </c>
      <c r="S299" s="53">
        <f t="shared" si="59"/>
        <v>1</v>
      </c>
      <c r="T299" s="52">
        <f t="shared" si="57"/>
        <v>7.3925212082947016E-4</v>
      </c>
    </row>
    <row r="300" spans="1:20" ht="12.95" customHeight="1" x14ac:dyDescent="0.2">
      <c r="A300" s="86" t="s">
        <v>6</v>
      </c>
      <c r="B300" s="89" t="s">
        <v>132</v>
      </c>
      <c r="C300" s="86">
        <v>58045.569499999998</v>
      </c>
      <c r="D300" s="86">
        <v>2.0000000000000001E-4</v>
      </c>
      <c r="E300" s="73">
        <f t="shared" si="51"/>
        <v>16047.980242903213</v>
      </c>
      <c r="F300" s="73">
        <f t="shared" si="52"/>
        <v>16048</v>
      </c>
      <c r="G300" s="52">
        <f t="shared" si="53"/>
        <v>-3.6444000004848931E-2</v>
      </c>
      <c r="K300" s="52">
        <f t="shared" si="58"/>
        <v>-3.6444000004848931E-2</v>
      </c>
      <c r="O300" s="52">
        <f t="shared" ca="1" si="48"/>
        <v>-3.7871616930898876E-2</v>
      </c>
      <c r="P300" s="69">
        <f t="shared" si="54"/>
        <v>-6.372564896592825E-2</v>
      </c>
      <c r="Q300" s="70">
        <f t="shared" si="55"/>
        <v>43027.069499999998</v>
      </c>
      <c r="R300" s="52">
        <f t="shared" si="56"/>
        <v>7.4428837003556031E-4</v>
      </c>
      <c r="S300" s="53">
        <f t="shared" si="59"/>
        <v>1</v>
      </c>
      <c r="T300" s="52">
        <f t="shared" si="57"/>
        <v>7.4428837003556031E-4</v>
      </c>
    </row>
    <row r="301" spans="1:20" ht="12.95" customHeight="1" x14ac:dyDescent="0.2">
      <c r="A301" s="88" t="s">
        <v>0</v>
      </c>
      <c r="B301" s="89" t="s">
        <v>132</v>
      </c>
      <c r="C301" s="88">
        <v>58388.659200000002</v>
      </c>
      <c r="D301" s="88">
        <v>1E-4</v>
      </c>
      <c r="E301" s="73">
        <f t="shared" si="51"/>
        <v>16233.976741878876</v>
      </c>
      <c r="F301" s="73">
        <f t="shared" si="52"/>
        <v>16234</v>
      </c>
      <c r="G301" s="52">
        <f t="shared" si="53"/>
        <v>-4.2902000001049601E-2</v>
      </c>
      <c r="K301" s="52">
        <f t="shared" si="58"/>
        <v>-4.2902000001049601E-2</v>
      </c>
      <c r="O301" s="52">
        <f t="shared" ca="1" si="48"/>
        <v>-3.8560488373299E-2</v>
      </c>
      <c r="P301" s="69">
        <f t="shared" si="54"/>
        <v>-6.5706141394615475E-2</v>
      </c>
      <c r="Q301" s="70">
        <f t="shared" si="55"/>
        <v>43370.159200000002</v>
      </c>
      <c r="R301" s="52">
        <f t="shared" si="56"/>
        <v>5.2002886469774458E-4</v>
      </c>
      <c r="S301" s="53">
        <f t="shared" si="59"/>
        <v>1</v>
      </c>
      <c r="T301" s="52">
        <f t="shared" si="57"/>
        <v>5.2002886469774458E-4</v>
      </c>
    </row>
    <row r="302" spans="1:20" ht="12.95" customHeight="1" x14ac:dyDescent="0.2">
      <c r="A302" s="40" t="s">
        <v>706</v>
      </c>
      <c r="B302" s="41" t="s">
        <v>132</v>
      </c>
      <c r="C302" s="42">
        <v>58672.722399999999</v>
      </c>
      <c r="D302" s="42">
        <v>1E-4</v>
      </c>
      <c r="E302" s="73">
        <f t="shared" si="51"/>
        <v>16387.973672383705</v>
      </c>
      <c r="F302" s="73">
        <f t="shared" si="52"/>
        <v>16388</v>
      </c>
      <c r="G302" s="52">
        <f t="shared" si="53"/>
        <v>-4.856399999698624E-2</v>
      </c>
      <c r="K302" s="52">
        <f t="shared" si="58"/>
        <v>-4.856399999698624E-2</v>
      </c>
      <c r="O302" s="52">
        <f t="shared" ca="1" si="48"/>
        <v>-3.9130844298727062E-2</v>
      </c>
      <c r="P302" s="69">
        <f t="shared" si="54"/>
        <v>-6.736802382366508E-2</v>
      </c>
      <c r="Q302" s="70">
        <f t="shared" si="55"/>
        <v>43654.222399999999</v>
      </c>
      <c r="R302" s="52">
        <f t="shared" si="56"/>
        <v>3.5359131207430552E-4</v>
      </c>
      <c r="S302" s="53">
        <f t="shared" si="59"/>
        <v>1</v>
      </c>
      <c r="T302" s="52">
        <f t="shared" si="57"/>
        <v>3.5359131207430552E-4</v>
      </c>
    </row>
    <row r="303" spans="1:20" ht="12.95" customHeight="1" x14ac:dyDescent="0.2">
      <c r="A303" s="43" t="s">
        <v>707</v>
      </c>
      <c r="B303" s="44" t="s">
        <v>132</v>
      </c>
      <c r="C303" s="45">
        <v>58696.702100000002</v>
      </c>
      <c r="D303" s="45">
        <v>1E-4</v>
      </c>
      <c r="E303" s="73">
        <f t="shared" si="51"/>
        <v>16400.973597028737</v>
      </c>
      <c r="F303" s="73">
        <f t="shared" si="52"/>
        <v>16401</v>
      </c>
      <c r="G303" s="52">
        <f t="shared" si="53"/>
        <v>-4.8703000000386965E-2</v>
      </c>
      <c r="K303" s="52">
        <f t="shared" si="58"/>
        <v>-4.8703000000386965E-2</v>
      </c>
      <c r="O303" s="52">
        <f t="shared" ca="1" si="48"/>
        <v>-3.9178991227496962E-2</v>
      </c>
      <c r="P303" s="69">
        <f t="shared" si="54"/>
        <v>-6.7509229755619057E-2</v>
      </c>
      <c r="Q303" s="70">
        <f t="shared" si="55"/>
        <v>43678.202100000002</v>
      </c>
      <c r="R303" s="52">
        <f t="shared" si="56"/>
        <v>3.5367427760657694E-4</v>
      </c>
      <c r="S303" s="53">
        <f t="shared" si="59"/>
        <v>1</v>
      </c>
      <c r="T303" s="52">
        <f t="shared" si="57"/>
        <v>3.5367427760657694E-4</v>
      </c>
    </row>
    <row r="304" spans="1:20" ht="12.95" customHeight="1" x14ac:dyDescent="0.2">
      <c r="A304" s="47" t="s">
        <v>711</v>
      </c>
      <c r="B304" s="41" t="s">
        <v>132</v>
      </c>
      <c r="C304" s="42">
        <v>59004.748099999997</v>
      </c>
      <c r="D304" s="42">
        <v>2.9999999999999997E-4</v>
      </c>
      <c r="E304" s="73">
        <f t="shared" si="51"/>
        <v>16567.972132757019</v>
      </c>
      <c r="F304" s="73">
        <f t="shared" si="52"/>
        <v>16568</v>
      </c>
      <c r="G304" s="52">
        <f t="shared" si="53"/>
        <v>-5.1404000005277339E-2</v>
      </c>
      <c r="K304" s="52">
        <f t="shared" si="58"/>
        <v>-5.1404000005277339E-2</v>
      </c>
      <c r="O304" s="52">
        <f t="shared" ca="1" si="48"/>
        <v>-3.9797494081694924E-2</v>
      </c>
      <c r="P304" s="69">
        <f t="shared" si="54"/>
        <v>-6.9335881957307277E-2</v>
      </c>
      <c r="Q304" s="70">
        <f t="shared" si="55"/>
        <v>43986.248099999997</v>
      </c>
      <c r="R304" s="52">
        <f t="shared" si="56"/>
        <v>3.2155239034153699E-4</v>
      </c>
      <c r="S304" s="53">
        <f t="shared" si="59"/>
        <v>1</v>
      </c>
      <c r="T304" s="52">
        <f t="shared" si="57"/>
        <v>3.2155239034153699E-4</v>
      </c>
    </row>
    <row r="305" spans="1:20" ht="12.95" customHeight="1" x14ac:dyDescent="0.2">
      <c r="A305" s="43" t="s">
        <v>708</v>
      </c>
      <c r="B305" s="44" t="s">
        <v>132</v>
      </c>
      <c r="C305" s="45">
        <v>59015.815199999997</v>
      </c>
      <c r="D305" s="45">
        <v>2.0000000000000001E-4</v>
      </c>
      <c r="E305" s="73">
        <f t="shared" si="51"/>
        <v>16573.971851937786</v>
      </c>
      <c r="F305" s="73">
        <f t="shared" si="52"/>
        <v>16574</v>
      </c>
      <c r="G305" s="52">
        <f t="shared" si="53"/>
        <v>-5.1921999998739921E-2</v>
      </c>
      <c r="K305" s="52">
        <f t="shared" si="58"/>
        <v>-5.1921999998739921E-2</v>
      </c>
      <c r="O305" s="52">
        <f t="shared" ref="O305:O315" ca="1" si="60">+C$11+C$12*F305</f>
        <v>-3.9819715741127186E-2</v>
      </c>
      <c r="P305" s="69">
        <f t="shared" si="54"/>
        <v>-6.9401948691123719E-2</v>
      </c>
      <c r="Q305" s="70">
        <f t="shared" si="55"/>
        <v>43997.315199999997</v>
      </c>
      <c r="R305" s="52">
        <f t="shared" si="56"/>
        <v>3.0554860628837004E-4</v>
      </c>
      <c r="S305" s="53">
        <f t="shared" si="59"/>
        <v>1</v>
      </c>
      <c r="T305" s="52">
        <f t="shared" si="57"/>
        <v>3.0554860628837004E-4</v>
      </c>
    </row>
    <row r="306" spans="1:20" ht="12.95" customHeight="1" x14ac:dyDescent="0.2">
      <c r="A306" s="43" t="s">
        <v>708</v>
      </c>
      <c r="B306" s="44" t="s">
        <v>132</v>
      </c>
      <c r="C306" s="45">
        <v>59050.863400000002</v>
      </c>
      <c r="D306" s="45">
        <v>2.0000000000000001E-4</v>
      </c>
      <c r="E306" s="73">
        <f t="shared" si="51"/>
        <v>16592.972254734486</v>
      </c>
      <c r="F306" s="73">
        <f t="shared" si="52"/>
        <v>16593</v>
      </c>
      <c r="G306" s="52">
        <f t="shared" si="53"/>
        <v>-5.117900000186637E-2</v>
      </c>
      <c r="K306" s="52">
        <f t="shared" si="58"/>
        <v>-5.117900000186637E-2</v>
      </c>
      <c r="O306" s="52">
        <f t="shared" ca="1" si="60"/>
        <v>-3.9890084329329348E-2</v>
      </c>
      <c r="P306" s="69">
        <f t="shared" si="54"/>
        <v>-6.9611360682241524E-2</v>
      </c>
      <c r="Q306" s="70">
        <f t="shared" si="55"/>
        <v>44032.363400000002</v>
      </c>
      <c r="R306" s="52">
        <f t="shared" si="56"/>
        <v>3.3975192025144E-4</v>
      </c>
      <c r="S306" s="53">
        <f t="shared" si="59"/>
        <v>1</v>
      </c>
      <c r="T306" s="52">
        <f t="shared" si="57"/>
        <v>3.3975192025144E-4</v>
      </c>
    </row>
    <row r="307" spans="1:20" ht="12.95" customHeight="1" x14ac:dyDescent="0.2">
      <c r="A307" s="47" t="s">
        <v>711</v>
      </c>
      <c r="B307" s="41" t="s">
        <v>132</v>
      </c>
      <c r="C307" s="42">
        <v>59091.4447</v>
      </c>
      <c r="D307" s="42">
        <v>1E-4</v>
      </c>
      <c r="E307" s="73">
        <f t="shared" si="51"/>
        <v>16614.972273166637</v>
      </c>
      <c r="F307" s="73">
        <f t="shared" si="52"/>
        <v>16615</v>
      </c>
      <c r="G307" s="52">
        <f t="shared" si="53"/>
        <v>-5.1144999997632112E-2</v>
      </c>
      <c r="K307" s="52">
        <f t="shared" si="58"/>
        <v>-5.1144999997632112E-2</v>
      </c>
      <c r="O307" s="52">
        <f t="shared" ca="1" si="60"/>
        <v>-3.997156374724764E-2</v>
      </c>
      <c r="P307" s="69">
        <f t="shared" si="54"/>
        <v>-6.9854218781354532E-2</v>
      </c>
      <c r="Q307" s="70">
        <f t="shared" si="55"/>
        <v>44072.9447</v>
      </c>
      <c r="R307" s="52">
        <f t="shared" si="56"/>
        <v>3.5003486749719185E-4</v>
      </c>
      <c r="S307" s="53">
        <f t="shared" si="59"/>
        <v>1</v>
      </c>
      <c r="T307" s="52">
        <f t="shared" si="57"/>
        <v>3.5003486749719185E-4</v>
      </c>
    </row>
    <row r="308" spans="1:20" ht="12.95" customHeight="1" x14ac:dyDescent="0.2">
      <c r="A308" s="47" t="s">
        <v>711</v>
      </c>
      <c r="B308" s="41" t="s">
        <v>132</v>
      </c>
      <c r="C308" s="42">
        <v>59113.574699999997</v>
      </c>
      <c r="D308" s="42">
        <v>2.9999999999999997E-4</v>
      </c>
      <c r="E308" s="73">
        <f t="shared" si="51"/>
        <v>16626.969434615468</v>
      </c>
      <c r="F308" s="73">
        <f t="shared" si="52"/>
        <v>16627</v>
      </c>
      <c r="G308" s="52">
        <f t="shared" si="53"/>
        <v>-5.638100000214763E-2</v>
      </c>
      <c r="K308" s="52">
        <f t="shared" si="58"/>
        <v>-5.638100000214763E-2</v>
      </c>
      <c r="O308" s="52">
        <f t="shared" ca="1" si="60"/>
        <v>-4.0016007066112171E-2</v>
      </c>
      <c r="P308" s="69">
        <f t="shared" si="54"/>
        <v>-6.9986859198121865E-2</v>
      </c>
      <c r="Q308" s="70">
        <f t="shared" si="55"/>
        <v>44095.074699999997</v>
      </c>
      <c r="R308" s="52">
        <f t="shared" si="56"/>
        <v>1.8511940446067665E-4</v>
      </c>
      <c r="S308" s="53">
        <f t="shared" si="59"/>
        <v>1</v>
      </c>
      <c r="T308" s="52">
        <f t="shared" si="57"/>
        <v>1.8511940446067665E-4</v>
      </c>
    </row>
    <row r="309" spans="1:20" ht="12.95" customHeight="1" x14ac:dyDescent="0.2">
      <c r="A309" s="47" t="s">
        <v>711</v>
      </c>
      <c r="B309" s="41" t="s">
        <v>132</v>
      </c>
      <c r="C309" s="42">
        <v>59161.538999999997</v>
      </c>
      <c r="D309" s="42">
        <v>1E-4</v>
      </c>
      <c r="E309" s="73">
        <f t="shared" si="51"/>
        <v>16652.971940303683</v>
      </c>
      <c r="F309" s="73">
        <f t="shared" si="52"/>
        <v>16653</v>
      </c>
      <c r="G309" s="52">
        <f t="shared" si="53"/>
        <v>-5.1759000001766253E-2</v>
      </c>
      <c r="K309" s="52">
        <f t="shared" si="58"/>
        <v>-5.1759000001766253E-2</v>
      </c>
      <c r="O309" s="52">
        <f t="shared" ca="1" si="60"/>
        <v>-4.0112300923651971E-2</v>
      </c>
      <c r="P309" s="69">
        <f t="shared" si="54"/>
        <v>-7.0274664155905164E-2</v>
      </c>
      <c r="Q309" s="70">
        <f t="shared" si="55"/>
        <v>44143.038999999997</v>
      </c>
      <c r="R309" s="52">
        <f t="shared" si="56"/>
        <v>3.4282981906886461E-4</v>
      </c>
      <c r="S309" s="53">
        <f t="shared" si="59"/>
        <v>1</v>
      </c>
      <c r="T309" s="52">
        <f t="shared" si="57"/>
        <v>3.4282981906886461E-4</v>
      </c>
    </row>
    <row r="310" spans="1:20" ht="12.95" customHeight="1" x14ac:dyDescent="0.2">
      <c r="A310" s="90" t="s">
        <v>709</v>
      </c>
      <c r="B310" s="67"/>
      <c r="C310" s="91">
        <v>59358.912199999999</v>
      </c>
      <c r="D310" s="46">
        <v>2.0000000000000001E-4</v>
      </c>
      <c r="E310" s="73">
        <f t="shared" si="51"/>
        <v>16759.972308404573</v>
      </c>
      <c r="F310" s="73">
        <f t="shared" si="52"/>
        <v>16760</v>
      </c>
      <c r="G310" s="52">
        <f t="shared" si="53"/>
        <v>-5.1079999997455161E-2</v>
      </c>
      <c r="K310" s="52">
        <f t="shared" si="58"/>
        <v>-5.1079999997455161E-2</v>
      </c>
      <c r="O310" s="52">
        <f t="shared" ca="1" si="60"/>
        <v>-4.050858718352731E-2</v>
      </c>
      <c r="P310" s="69">
        <f t="shared" si="54"/>
        <v>-7.1465104245674954E-2</v>
      </c>
      <c r="Q310" s="70">
        <f t="shared" si="55"/>
        <v>44340.412199999999</v>
      </c>
      <c r="R310" s="52">
        <f t="shared" si="56"/>
        <v>4.1555247521078866E-4</v>
      </c>
      <c r="S310" s="53">
        <f t="shared" si="59"/>
        <v>1</v>
      </c>
      <c r="T310" s="52">
        <f t="shared" si="57"/>
        <v>4.1555247521078866E-4</v>
      </c>
    </row>
    <row r="311" spans="1:20" ht="12.95" customHeight="1" x14ac:dyDescent="0.2">
      <c r="A311" s="47" t="s">
        <v>710</v>
      </c>
      <c r="B311" s="41" t="s">
        <v>132</v>
      </c>
      <c r="C311" s="42">
        <v>59371.824699999997</v>
      </c>
      <c r="D311" s="42">
        <v>1E-4</v>
      </c>
      <c r="E311" s="73">
        <f t="shared" si="51"/>
        <v>16766.97245965663</v>
      </c>
      <c r="F311" s="73">
        <f t="shared" si="52"/>
        <v>16767</v>
      </c>
      <c r="G311" s="52">
        <f t="shared" si="53"/>
        <v>-5.0801000004867092E-2</v>
      </c>
      <c r="K311" s="52">
        <f t="shared" si="58"/>
        <v>-5.0801000004867092E-2</v>
      </c>
      <c r="O311" s="52">
        <f t="shared" ca="1" si="60"/>
        <v>-4.0534512452864949E-2</v>
      </c>
      <c r="P311" s="69">
        <f t="shared" si="54"/>
        <v>-7.1543320625058596E-2</v>
      </c>
      <c r="Q311" s="70">
        <f t="shared" si="55"/>
        <v>44353.324699999997</v>
      </c>
      <c r="R311" s="52">
        <f t="shared" si="56"/>
        <v>4.3024386471082163E-4</v>
      </c>
      <c r="S311" s="53">
        <f t="shared" si="59"/>
        <v>1</v>
      </c>
      <c r="T311" s="52">
        <f t="shared" si="57"/>
        <v>4.3024386471082163E-4</v>
      </c>
    </row>
    <row r="312" spans="1:20" ht="12.95" customHeight="1" x14ac:dyDescent="0.2">
      <c r="A312" s="51" t="s">
        <v>713</v>
      </c>
      <c r="B312" s="92" t="s">
        <v>132</v>
      </c>
      <c r="C312" s="93">
        <v>59375.887199999997</v>
      </c>
      <c r="D312" s="99">
        <v>2.0000000000000001E-4</v>
      </c>
      <c r="E312" s="52">
        <f t="shared" si="51"/>
        <v>16769.174830573298</v>
      </c>
      <c r="F312" s="73">
        <f t="shared" si="52"/>
        <v>16769</v>
      </c>
      <c r="G312" s="52">
        <f t="shared" si="53"/>
        <v>0.32249299999966752</v>
      </c>
      <c r="K312" s="52">
        <f t="shared" si="58"/>
        <v>0.32249299999966752</v>
      </c>
      <c r="O312" s="52">
        <f t="shared" ca="1" si="60"/>
        <v>-4.0541919672675703E-2</v>
      </c>
      <c r="P312" s="69">
        <f t="shared" si="54"/>
        <v>-7.1565675766262382E-2</v>
      </c>
      <c r="Q312" s="70">
        <f t="shared" si="55"/>
        <v>44357.387199999997</v>
      </c>
      <c r="R312" s="52">
        <f t="shared" si="56"/>
        <v>0.15528223994639828</v>
      </c>
      <c r="S312" s="53">
        <f t="shared" si="59"/>
        <v>1</v>
      </c>
      <c r="T312" s="52">
        <f t="shared" si="57"/>
        <v>0.15528223994639828</v>
      </c>
    </row>
    <row r="313" spans="1:20" ht="12.95" customHeight="1" x14ac:dyDescent="0.2">
      <c r="A313" s="47" t="s">
        <v>710</v>
      </c>
      <c r="B313" s="41" t="s">
        <v>132</v>
      </c>
      <c r="C313" s="42">
        <v>59410.560799999999</v>
      </c>
      <c r="D313" s="42">
        <v>1E-4</v>
      </c>
      <c r="E313" s="73">
        <f t="shared" si="51"/>
        <v>16787.972154441904</v>
      </c>
      <c r="F313" s="73">
        <f t="shared" si="52"/>
        <v>16788</v>
      </c>
      <c r="G313" s="52">
        <f t="shared" si="53"/>
        <v>-5.1364000006287824E-2</v>
      </c>
      <c r="K313" s="52">
        <f t="shared" si="58"/>
        <v>-5.1364000006287824E-2</v>
      </c>
      <c r="O313" s="52">
        <f t="shared" ca="1" si="60"/>
        <v>-4.0612288260877864E-2</v>
      </c>
      <c r="P313" s="69">
        <f t="shared" si="54"/>
        <v>-7.1778218168285418E-2</v>
      </c>
      <c r="Q313" s="70">
        <f t="shared" si="55"/>
        <v>44392.060799999999</v>
      </c>
      <c r="R313" s="52">
        <f t="shared" si="56"/>
        <v>4.1674030316563243E-4</v>
      </c>
      <c r="S313" s="53">
        <f t="shared" si="59"/>
        <v>1</v>
      </c>
      <c r="T313" s="52">
        <f t="shared" si="57"/>
        <v>4.1674030316563243E-4</v>
      </c>
    </row>
    <row r="314" spans="1:20" ht="12.95" customHeight="1" x14ac:dyDescent="0.2">
      <c r="A314" s="50" t="s">
        <v>712</v>
      </c>
      <c r="B314" s="49" t="s">
        <v>132</v>
      </c>
      <c r="C314" s="94">
        <v>59727.834300000002</v>
      </c>
      <c r="D314" s="48">
        <v>1E-4</v>
      </c>
      <c r="E314" s="73">
        <f t="shared" si="51"/>
        <v>16959.973121587682</v>
      </c>
      <c r="F314" s="73">
        <f t="shared" si="52"/>
        <v>16960</v>
      </c>
      <c r="G314" s="52">
        <f t="shared" si="53"/>
        <v>-4.957999999896856E-2</v>
      </c>
      <c r="K314" s="52">
        <f t="shared" si="58"/>
        <v>-4.957999999896856E-2</v>
      </c>
      <c r="O314" s="52">
        <f t="shared" ca="1" si="60"/>
        <v>-4.1249309164602718E-2</v>
      </c>
      <c r="P314" s="69">
        <f t="shared" si="54"/>
        <v>-7.3716164806175585E-2</v>
      </c>
      <c r="Q314" s="70">
        <f t="shared" si="55"/>
        <v>44709.334300000002</v>
      </c>
      <c r="R314" s="52">
        <f t="shared" si="56"/>
        <v>5.8255445160065888E-4</v>
      </c>
      <c r="S314" s="53">
        <f t="shared" si="59"/>
        <v>1</v>
      </c>
      <c r="T314" s="52">
        <f t="shared" si="57"/>
        <v>5.8255445160065888E-4</v>
      </c>
    </row>
    <row r="315" spans="1:20" ht="12.95" customHeight="1" x14ac:dyDescent="0.2">
      <c r="A315" s="50" t="s">
        <v>712</v>
      </c>
      <c r="B315" s="49" t="s">
        <v>132</v>
      </c>
      <c r="C315" s="94">
        <v>59790.551399999997</v>
      </c>
      <c r="D315" s="48">
        <v>1E-4</v>
      </c>
      <c r="E315" s="73">
        <f t="shared" si="51"/>
        <v>16993.973445776675</v>
      </c>
      <c r="F315" s="73">
        <f t="shared" si="52"/>
        <v>16994</v>
      </c>
      <c r="G315" s="52">
        <f t="shared" si="53"/>
        <v>-4.8982000007526949E-2</v>
      </c>
      <c r="K315" s="52">
        <f t="shared" si="58"/>
        <v>-4.8982000007526949E-2</v>
      </c>
      <c r="O315" s="52">
        <f t="shared" ca="1" si="60"/>
        <v>-4.1375231901385534E-2</v>
      </c>
      <c r="P315" s="69">
        <f t="shared" si="54"/>
        <v>-7.4102206174222127E-2</v>
      </c>
      <c r="Q315" s="70">
        <f t="shared" si="55"/>
        <v>44772.051399999997</v>
      </c>
      <c r="R315" s="52">
        <f t="shared" si="56"/>
        <v>6.3102475785727042E-4</v>
      </c>
      <c r="S315" s="53">
        <f t="shared" si="59"/>
        <v>1</v>
      </c>
      <c r="T315" s="52">
        <f t="shared" si="57"/>
        <v>6.3102475785727042E-4</v>
      </c>
    </row>
    <row r="316" spans="1:20" ht="12.95" customHeight="1" x14ac:dyDescent="0.2">
      <c r="A316" s="95" t="s">
        <v>714</v>
      </c>
      <c r="B316" s="96" t="s">
        <v>132</v>
      </c>
      <c r="C316" s="48">
        <v>60146.563499999997</v>
      </c>
      <c r="D316" s="48">
        <v>2.0000000000000001E-4</v>
      </c>
      <c r="E316" s="73">
        <f t="shared" ref="E316" si="61">+(C316-C$7)/C$8</f>
        <v>17186.975463012906</v>
      </c>
      <c r="F316" s="73">
        <f t="shared" si="52"/>
        <v>17187</v>
      </c>
      <c r="G316" s="52">
        <f t="shared" ref="G316" si="62">+C316-(C$7+F316*C$8)</f>
        <v>-4.5260999999300111E-2</v>
      </c>
      <c r="K316" s="52">
        <f t="shared" ref="K316" si="63">G316</f>
        <v>-4.5260999999300111E-2</v>
      </c>
      <c r="O316" s="52">
        <f t="shared" ref="O316" ca="1" si="64">+C$11+C$12*F316</f>
        <v>-4.209002861312329E-2</v>
      </c>
      <c r="P316" s="69">
        <f t="shared" ref="P316" si="65">+D$11+D$12*F316+D$13*F316^2</f>
        <v>-7.6312066936221681E-2</v>
      </c>
      <c r="Q316" s="70">
        <f t="shared" ref="Q316" si="66">+C316-15018.5</f>
        <v>45128.063499999997</v>
      </c>
      <c r="R316" s="52">
        <f t="shared" ref="R316" si="67">+(P316-G316)^2</f>
        <v>9.6416875792118388E-4</v>
      </c>
      <c r="S316" s="53">
        <f t="shared" si="59"/>
        <v>1</v>
      </c>
      <c r="T316" s="52">
        <f t="shared" ref="T316" si="68">+S316*R316</f>
        <v>9.6416875792118388E-4</v>
      </c>
    </row>
    <row r="317" spans="1:20" ht="12.95" customHeight="1" x14ac:dyDescent="0.2">
      <c r="A317" s="73"/>
      <c r="B317" s="67"/>
      <c r="C317" s="68"/>
      <c r="D317" s="68"/>
      <c r="P317" s="69"/>
      <c r="Q317" s="70"/>
    </row>
    <row r="318" spans="1:20" ht="12.95" customHeight="1" x14ac:dyDescent="0.2">
      <c r="A318" s="73"/>
      <c r="B318" s="67"/>
      <c r="C318" s="68"/>
      <c r="D318" s="68"/>
      <c r="P318" s="69"/>
      <c r="Q318" s="70"/>
    </row>
    <row r="319" spans="1:20" ht="12.95" customHeight="1" x14ac:dyDescent="0.2">
      <c r="A319" s="73"/>
      <c r="B319" s="67"/>
      <c r="C319" s="68"/>
      <c r="D319" s="68"/>
      <c r="P319" s="69"/>
      <c r="Q319" s="70"/>
    </row>
    <row r="320" spans="1:20" ht="12.95" customHeight="1" x14ac:dyDescent="0.2">
      <c r="A320" s="73"/>
      <c r="B320" s="67"/>
      <c r="C320" s="68"/>
      <c r="D320" s="68"/>
      <c r="P320" s="69"/>
      <c r="Q320" s="70"/>
    </row>
    <row r="321" spans="1:17" ht="12.95" customHeight="1" x14ac:dyDescent="0.2">
      <c r="A321" s="73"/>
      <c r="B321" s="67"/>
      <c r="C321" s="68"/>
      <c r="D321" s="68"/>
      <c r="P321" s="69"/>
      <c r="Q321" s="70"/>
    </row>
    <row r="322" spans="1:17" ht="12.95" customHeight="1" x14ac:dyDescent="0.2">
      <c r="A322" s="73"/>
      <c r="B322" s="67"/>
      <c r="C322" s="68"/>
      <c r="D322" s="68"/>
      <c r="P322" s="69"/>
      <c r="Q322" s="70"/>
    </row>
    <row r="323" spans="1:17" ht="12.95" customHeight="1" x14ac:dyDescent="0.2">
      <c r="A323" s="73"/>
      <c r="B323" s="67"/>
      <c r="C323" s="68"/>
      <c r="D323" s="68"/>
      <c r="P323" s="69"/>
      <c r="Q323" s="70"/>
    </row>
    <row r="324" spans="1:17" ht="12.95" customHeight="1" x14ac:dyDescent="0.2">
      <c r="A324" s="73"/>
      <c r="B324" s="67"/>
      <c r="C324" s="68"/>
      <c r="D324" s="68"/>
      <c r="P324" s="69"/>
      <c r="Q324" s="70"/>
    </row>
    <row r="325" spans="1:17" ht="12.95" customHeight="1" x14ac:dyDescent="0.2">
      <c r="A325" s="73"/>
      <c r="B325" s="67"/>
      <c r="C325" s="68"/>
      <c r="D325" s="68"/>
      <c r="P325" s="69"/>
      <c r="Q325" s="70"/>
    </row>
    <row r="326" spans="1:17" ht="12.95" customHeight="1" x14ac:dyDescent="0.2">
      <c r="A326" s="73"/>
      <c r="B326" s="67"/>
      <c r="C326" s="68"/>
      <c r="D326" s="68"/>
      <c r="P326" s="69"/>
      <c r="Q326" s="70"/>
    </row>
    <row r="327" spans="1:17" ht="12.95" customHeight="1" x14ac:dyDescent="0.2">
      <c r="A327" s="73"/>
      <c r="B327" s="67"/>
      <c r="C327" s="68"/>
      <c r="D327" s="68"/>
      <c r="P327" s="69"/>
      <c r="Q327" s="70"/>
    </row>
    <row r="328" spans="1:17" ht="12.95" customHeight="1" x14ac:dyDescent="0.2">
      <c r="A328" s="73"/>
      <c r="B328" s="67"/>
      <c r="C328" s="68"/>
      <c r="D328" s="68"/>
      <c r="P328" s="69"/>
      <c r="Q328" s="70"/>
    </row>
    <row r="329" spans="1:17" ht="12.95" customHeight="1" x14ac:dyDescent="0.2">
      <c r="A329" s="73"/>
      <c r="B329" s="67"/>
      <c r="C329" s="68"/>
      <c r="D329" s="68"/>
      <c r="P329" s="69"/>
      <c r="Q329" s="70"/>
    </row>
    <row r="330" spans="1:17" ht="12.95" customHeight="1" x14ac:dyDescent="0.2">
      <c r="A330" s="73"/>
      <c r="B330" s="67"/>
      <c r="C330" s="68"/>
      <c r="D330" s="68"/>
      <c r="P330" s="69"/>
      <c r="Q330" s="70"/>
    </row>
    <row r="331" spans="1:17" ht="12.95" customHeight="1" x14ac:dyDescent="0.2">
      <c r="A331" s="73"/>
      <c r="B331" s="67"/>
      <c r="C331" s="68"/>
      <c r="D331" s="68"/>
      <c r="P331" s="69"/>
      <c r="Q331" s="70"/>
    </row>
    <row r="332" spans="1:17" ht="12.95" customHeight="1" x14ac:dyDescent="0.2">
      <c r="A332" s="73"/>
      <c r="B332" s="67"/>
      <c r="C332" s="68"/>
      <c r="D332" s="68"/>
      <c r="P332" s="69"/>
      <c r="Q332" s="70"/>
    </row>
    <row r="333" spans="1:17" ht="12.95" customHeight="1" x14ac:dyDescent="0.2">
      <c r="A333" s="73"/>
      <c r="B333" s="67"/>
      <c r="C333" s="68"/>
      <c r="D333" s="68"/>
      <c r="P333" s="69"/>
      <c r="Q333" s="70"/>
    </row>
    <row r="334" spans="1:17" ht="12.95" customHeight="1" x14ac:dyDescent="0.2">
      <c r="A334" s="73"/>
      <c r="B334" s="67"/>
      <c r="C334" s="68"/>
      <c r="D334" s="68"/>
      <c r="P334" s="69"/>
      <c r="Q334" s="70"/>
    </row>
    <row r="335" spans="1:17" ht="12.95" customHeight="1" x14ac:dyDescent="0.2">
      <c r="A335" s="73"/>
      <c r="B335" s="67"/>
      <c r="C335" s="68"/>
      <c r="D335" s="68"/>
      <c r="P335" s="69"/>
      <c r="Q335" s="70"/>
    </row>
    <row r="336" spans="1:17" ht="12.95" customHeight="1" x14ac:dyDescent="0.2">
      <c r="A336" s="73"/>
      <c r="B336" s="67"/>
      <c r="C336" s="68"/>
      <c r="D336" s="68"/>
      <c r="P336" s="69"/>
      <c r="Q336" s="70"/>
    </row>
    <row r="337" spans="1:17" ht="12.95" customHeight="1" x14ac:dyDescent="0.2">
      <c r="A337" s="73"/>
      <c r="B337" s="67"/>
      <c r="C337" s="68"/>
      <c r="D337" s="68"/>
      <c r="P337" s="69"/>
      <c r="Q337" s="70"/>
    </row>
    <row r="338" spans="1:17" ht="12.95" customHeight="1" x14ac:dyDescent="0.2">
      <c r="A338" s="73"/>
      <c r="B338" s="67"/>
      <c r="C338" s="68"/>
      <c r="D338" s="68"/>
      <c r="P338" s="69"/>
      <c r="Q338" s="70"/>
    </row>
    <row r="339" spans="1:17" ht="12.95" customHeight="1" x14ac:dyDescent="0.2">
      <c r="A339" s="73"/>
      <c r="B339" s="67"/>
      <c r="C339" s="68"/>
      <c r="D339" s="68"/>
      <c r="P339" s="69"/>
      <c r="Q339" s="70"/>
    </row>
    <row r="340" spans="1:17" ht="12.95" customHeight="1" x14ac:dyDescent="0.2">
      <c r="A340" s="73"/>
      <c r="B340" s="67"/>
      <c r="C340" s="68"/>
      <c r="D340" s="68"/>
      <c r="P340" s="69"/>
      <c r="Q340" s="70"/>
    </row>
    <row r="341" spans="1:17" ht="12.95" customHeight="1" x14ac:dyDescent="0.2">
      <c r="A341" s="73"/>
      <c r="B341" s="67"/>
      <c r="C341" s="68"/>
      <c r="D341" s="68"/>
      <c r="P341" s="69"/>
      <c r="Q341" s="70"/>
    </row>
    <row r="342" spans="1:17" ht="12.95" customHeight="1" x14ac:dyDescent="0.2">
      <c r="A342" s="73"/>
      <c r="B342" s="67"/>
      <c r="C342" s="68"/>
      <c r="D342" s="68"/>
      <c r="P342" s="69"/>
      <c r="Q342" s="70"/>
    </row>
    <row r="343" spans="1:17" ht="12.95" customHeight="1" x14ac:dyDescent="0.2">
      <c r="A343" s="73"/>
      <c r="B343" s="67"/>
      <c r="C343" s="68"/>
      <c r="D343" s="68"/>
      <c r="P343" s="69"/>
      <c r="Q343" s="70"/>
    </row>
    <row r="344" spans="1:17" ht="12.95" customHeight="1" x14ac:dyDescent="0.2">
      <c r="A344" s="73"/>
      <c r="B344" s="67"/>
      <c r="C344" s="68"/>
      <c r="D344" s="68"/>
      <c r="P344" s="69"/>
      <c r="Q344" s="70"/>
    </row>
    <row r="345" spans="1:17" ht="12.95" customHeight="1" x14ac:dyDescent="0.2">
      <c r="A345" s="73"/>
      <c r="B345" s="67"/>
      <c r="C345" s="68"/>
      <c r="D345" s="68"/>
      <c r="P345" s="69"/>
      <c r="Q345" s="70"/>
    </row>
    <row r="346" spans="1:17" ht="12.95" customHeight="1" x14ac:dyDescent="0.2">
      <c r="A346" s="73"/>
      <c r="B346" s="67"/>
      <c r="C346" s="68"/>
      <c r="D346" s="68"/>
      <c r="P346" s="69"/>
      <c r="Q346" s="70"/>
    </row>
    <row r="347" spans="1:17" ht="12.95" customHeight="1" x14ac:dyDescent="0.2">
      <c r="A347" s="73"/>
      <c r="B347" s="67"/>
      <c r="C347" s="68"/>
      <c r="D347" s="68"/>
      <c r="P347" s="69"/>
      <c r="Q347" s="70"/>
    </row>
    <row r="348" spans="1:17" ht="12.95" customHeight="1" x14ac:dyDescent="0.2">
      <c r="A348" s="73"/>
      <c r="B348" s="67"/>
      <c r="C348" s="68"/>
      <c r="D348" s="68"/>
      <c r="P348" s="69"/>
      <c r="Q348" s="70"/>
    </row>
    <row r="349" spans="1:17" ht="12.95" customHeight="1" x14ac:dyDescent="0.2">
      <c r="A349" s="73"/>
      <c r="B349" s="67"/>
      <c r="C349" s="68"/>
      <c r="D349" s="68"/>
      <c r="P349" s="69"/>
      <c r="Q349" s="70"/>
    </row>
    <row r="350" spans="1:17" ht="12.95" customHeight="1" x14ac:dyDescent="0.2">
      <c r="A350" s="73"/>
      <c r="B350" s="67"/>
      <c r="C350" s="68"/>
      <c r="D350" s="68"/>
      <c r="P350" s="69"/>
      <c r="Q350" s="70"/>
    </row>
    <row r="351" spans="1:17" ht="12.95" customHeight="1" x14ac:dyDescent="0.2">
      <c r="A351" s="73"/>
      <c r="B351" s="67"/>
      <c r="C351" s="68"/>
      <c r="D351" s="68"/>
      <c r="P351" s="69"/>
      <c r="Q351" s="70"/>
    </row>
    <row r="352" spans="1:17" ht="12.95" customHeight="1" x14ac:dyDescent="0.2">
      <c r="A352" s="73"/>
      <c r="B352" s="67"/>
      <c r="C352" s="68"/>
      <c r="D352" s="68"/>
      <c r="P352" s="69"/>
      <c r="Q352" s="70"/>
    </row>
    <row r="353" spans="1:17" ht="12.95" customHeight="1" x14ac:dyDescent="0.2">
      <c r="A353" s="73"/>
      <c r="B353" s="67"/>
      <c r="C353" s="68"/>
      <c r="D353" s="68"/>
      <c r="P353" s="69"/>
      <c r="Q353" s="70"/>
    </row>
    <row r="354" spans="1:17" ht="12.95" customHeight="1" x14ac:dyDescent="0.2">
      <c r="A354" s="73"/>
      <c r="B354" s="67"/>
      <c r="C354" s="68"/>
      <c r="D354" s="68"/>
      <c r="P354" s="69"/>
      <c r="Q354" s="70"/>
    </row>
    <row r="355" spans="1:17" ht="12.95" customHeight="1" x14ac:dyDescent="0.2">
      <c r="A355" s="73"/>
      <c r="B355" s="67"/>
      <c r="C355" s="68"/>
      <c r="D355" s="68"/>
      <c r="P355" s="69"/>
      <c r="Q355" s="70"/>
    </row>
    <row r="356" spans="1:17" ht="12.95" customHeight="1" x14ac:dyDescent="0.2">
      <c r="A356" s="73"/>
      <c r="B356" s="67"/>
      <c r="C356" s="68"/>
      <c r="D356" s="68"/>
      <c r="P356" s="69"/>
      <c r="Q356" s="70"/>
    </row>
    <row r="357" spans="1:17" ht="12.95" customHeight="1" x14ac:dyDescent="0.2">
      <c r="A357" s="73"/>
      <c r="B357" s="67"/>
      <c r="C357" s="68"/>
      <c r="D357" s="68"/>
      <c r="P357" s="69"/>
      <c r="Q357" s="70"/>
    </row>
    <row r="358" spans="1:17" ht="12.95" customHeight="1" x14ac:dyDescent="0.2">
      <c r="A358" s="73"/>
      <c r="B358" s="67"/>
      <c r="C358" s="68"/>
      <c r="D358" s="68"/>
      <c r="P358" s="69"/>
      <c r="Q358" s="70"/>
    </row>
    <row r="359" spans="1:17" ht="12.95" customHeight="1" x14ac:dyDescent="0.2">
      <c r="A359" s="73"/>
      <c r="B359" s="67"/>
      <c r="C359" s="68"/>
      <c r="D359" s="68"/>
      <c r="P359" s="69"/>
      <c r="Q359" s="70"/>
    </row>
    <row r="360" spans="1:17" ht="12.95" customHeight="1" x14ac:dyDescent="0.2">
      <c r="A360" s="73"/>
      <c r="B360" s="67"/>
      <c r="C360" s="68"/>
      <c r="D360" s="68"/>
      <c r="P360" s="69"/>
      <c r="Q360" s="70"/>
    </row>
    <row r="361" spans="1:17" ht="12.95" customHeight="1" x14ac:dyDescent="0.2">
      <c r="A361" s="73"/>
      <c r="B361" s="67"/>
      <c r="C361" s="68"/>
      <c r="D361" s="68"/>
      <c r="P361" s="69"/>
      <c r="Q361" s="70"/>
    </row>
    <row r="362" spans="1:17" ht="12.95" customHeight="1" x14ac:dyDescent="0.2">
      <c r="A362" s="73"/>
      <c r="B362" s="67"/>
      <c r="C362" s="68"/>
      <c r="D362" s="68"/>
      <c r="P362" s="69"/>
      <c r="Q362" s="70"/>
    </row>
    <row r="363" spans="1:17" ht="12.95" customHeight="1" x14ac:dyDescent="0.2">
      <c r="A363" s="73"/>
      <c r="B363" s="67"/>
      <c r="C363" s="68"/>
      <c r="D363" s="68"/>
      <c r="P363" s="69"/>
      <c r="Q363" s="70"/>
    </row>
    <row r="364" spans="1:17" ht="12.95" customHeight="1" x14ac:dyDescent="0.2">
      <c r="A364" s="73"/>
      <c r="B364" s="67"/>
      <c r="C364" s="68"/>
      <c r="D364" s="68"/>
      <c r="P364" s="69"/>
      <c r="Q364" s="70"/>
    </row>
    <row r="365" spans="1:17" ht="12.95" customHeight="1" x14ac:dyDescent="0.2">
      <c r="A365" s="73"/>
      <c r="B365" s="67"/>
      <c r="C365" s="68"/>
      <c r="D365" s="68"/>
      <c r="P365" s="69"/>
      <c r="Q365" s="70"/>
    </row>
    <row r="366" spans="1:17" ht="12.95" customHeight="1" x14ac:dyDescent="0.2">
      <c r="A366" s="73"/>
      <c r="B366" s="67"/>
      <c r="C366" s="68"/>
      <c r="D366" s="68"/>
      <c r="P366" s="69"/>
      <c r="Q366" s="70"/>
    </row>
    <row r="367" spans="1:17" ht="12.95" customHeight="1" x14ac:dyDescent="0.2">
      <c r="A367" s="73"/>
      <c r="B367" s="67"/>
      <c r="C367" s="68"/>
      <c r="D367" s="68"/>
      <c r="P367" s="69"/>
      <c r="Q367" s="70"/>
    </row>
    <row r="368" spans="1:17" ht="12.95" customHeight="1" x14ac:dyDescent="0.2">
      <c r="A368" s="73"/>
      <c r="B368" s="67"/>
      <c r="C368" s="68"/>
      <c r="D368" s="68"/>
      <c r="P368" s="69"/>
      <c r="Q368" s="70"/>
    </row>
    <row r="369" spans="1:17" ht="12.95" customHeight="1" x14ac:dyDescent="0.2">
      <c r="A369" s="73"/>
      <c r="B369" s="67"/>
      <c r="C369" s="68"/>
      <c r="D369" s="68"/>
      <c r="P369" s="69"/>
      <c r="Q369" s="70"/>
    </row>
    <row r="370" spans="1:17" ht="12.95" customHeight="1" x14ac:dyDescent="0.2">
      <c r="A370" s="73"/>
      <c r="B370" s="67"/>
      <c r="C370" s="68"/>
      <c r="D370" s="68"/>
      <c r="P370" s="69"/>
      <c r="Q370" s="70"/>
    </row>
    <row r="371" spans="1:17" ht="12.95" customHeight="1" x14ac:dyDescent="0.2">
      <c r="A371" s="73"/>
      <c r="B371" s="67"/>
      <c r="C371" s="68"/>
      <c r="D371" s="68"/>
      <c r="P371" s="69"/>
      <c r="Q371" s="70"/>
    </row>
    <row r="372" spans="1:17" ht="12.95" customHeight="1" x14ac:dyDescent="0.2">
      <c r="A372" s="73"/>
      <c r="B372" s="67"/>
      <c r="C372" s="68"/>
      <c r="D372" s="68"/>
      <c r="P372" s="69"/>
      <c r="Q372" s="70"/>
    </row>
    <row r="373" spans="1:17" ht="12.95" customHeight="1" x14ac:dyDescent="0.2">
      <c r="A373" s="73"/>
      <c r="B373" s="67"/>
      <c r="C373" s="68"/>
      <c r="D373" s="68"/>
      <c r="P373" s="69"/>
      <c r="Q373" s="70"/>
    </row>
    <row r="374" spans="1:17" ht="12.95" customHeight="1" x14ac:dyDescent="0.2">
      <c r="A374" s="73"/>
      <c r="B374" s="67"/>
      <c r="C374" s="68"/>
      <c r="D374" s="68"/>
      <c r="P374" s="69"/>
      <c r="Q374" s="70"/>
    </row>
    <row r="375" spans="1:17" ht="12.95" customHeight="1" x14ac:dyDescent="0.2">
      <c r="A375" s="73"/>
      <c r="B375" s="67"/>
      <c r="C375" s="68"/>
      <c r="D375" s="68"/>
      <c r="P375" s="69"/>
      <c r="Q375" s="70"/>
    </row>
    <row r="376" spans="1:17" ht="12.95" customHeight="1" x14ac:dyDescent="0.2">
      <c r="A376" s="73"/>
      <c r="B376" s="67"/>
      <c r="C376" s="68"/>
      <c r="D376" s="68"/>
      <c r="P376" s="69"/>
      <c r="Q376" s="70"/>
    </row>
    <row r="377" spans="1:17" ht="12.95" customHeight="1" x14ac:dyDescent="0.2">
      <c r="A377" s="73"/>
      <c r="B377" s="67"/>
      <c r="C377" s="68"/>
      <c r="D377" s="68"/>
      <c r="P377" s="69"/>
      <c r="Q377" s="70"/>
    </row>
    <row r="378" spans="1:17" ht="12.95" customHeight="1" x14ac:dyDescent="0.2">
      <c r="A378" s="73"/>
      <c r="B378" s="67"/>
      <c r="C378" s="68"/>
      <c r="D378" s="68"/>
      <c r="P378" s="69"/>
      <c r="Q378" s="70"/>
    </row>
    <row r="379" spans="1:17" ht="12.95" customHeight="1" x14ac:dyDescent="0.2">
      <c r="A379" s="73"/>
      <c r="B379" s="67"/>
      <c r="C379" s="68"/>
      <c r="D379" s="68"/>
      <c r="P379" s="69"/>
      <c r="Q379" s="70"/>
    </row>
    <row r="380" spans="1:17" ht="12.95" customHeight="1" x14ac:dyDescent="0.2">
      <c r="A380" s="73"/>
      <c r="B380" s="67"/>
      <c r="C380" s="68"/>
      <c r="D380" s="68"/>
      <c r="P380" s="69"/>
      <c r="Q380" s="70"/>
    </row>
    <row r="381" spans="1:17" ht="12.95" customHeight="1" x14ac:dyDescent="0.2">
      <c r="A381" s="73"/>
      <c r="B381" s="67"/>
      <c r="C381" s="68"/>
      <c r="D381" s="68"/>
      <c r="P381" s="69"/>
      <c r="Q381" s="70"/>
    </row>
    <row r="382" spans="1:17" ht="12.95" customHeight="1" x14ac:dyDescent="0.2">
      <c r="A382" s="73"/>
      <c r="B382" s="67"/>
      <c r="C382" s="68"/>
      <c r="D382" s="68"/>
      <c r="P382" s="69"/>
      <c r="Q382" s="70"/>
    </row>
    <row r="383" spans="1:17" ht="12.95" customHeight="1" x14ac:dyDescent="0.2">
      <c r="A383" s="73"/>
      <c r="B383" s="67"/>
      <c r="C383" s="68"/>
      <c r="D383" s="68"/>
      <c r="P383" s="69"/>
      <c r="Q383" s="70"/>
    </row>
    <row r="384" spans="1:17" ht="12.95" customHeight="1" x14ac:dyDescent="0.2">
      <c r="A384" s="73"/>
      <c r="B384" s="67"/>
      <c r="C384" s="68"/>
      <c r="D384" s="68"/>
      <c r="P384" s="69"/>
      <c r="Q384" s="70"/>
    </row>
    <row r="385" spans="1:17" ht="12.95" customHeight="1" x14ac:dyDescent="0.2">
      <c r="A385" s="73"/>
      <c r="B385" s="67"/>
      <c r="C385" s="68"/>
      <c r="D385" s="68"/>
      <c r="P385" s="69"/>
      <c r="Q385" s="70"/>
    </row>
    <row r="386" spans="1:17" ht="12.95" customHeight="1" x14ac:dyDescent="0.2">
      <c r="A386" s="73"/>
      <c r="B386" s="67"/>
      <c r="C386" s="68"/>
      <c r="D386" s="68"/>
      <c r="P386" s="69"/>
      <c r="Q386" s="70"/>
    </row>
    <row r="387" spans="1:17" ht="12.95" customHeight="1" x14ac:dyDescent="0.2">
      <c r="A387" s="73"/>
      <c r="B387" s="67"/>
      <c r="C387" s="68"/>
      <c r="D387" s="68"/>
      <c r="P387" s="69"/>
      <c r="Q387" s="70"/>
    </row>
    <row r="388" spans="1:17" ht="12.95" customHeight="1" x14ac:dyDescent="0.2">
      <c r="A388" s="73"/>
      <c r="B388" s="67"/>
      <c r="C388" s="68"/>
      <c r="D388" s="68"/>
      <c r="P388" s="69"/>
      <c r="Q388" s="70"/>
    </row>
    <row r="389" spans="1:17" ht="12.95" customHeight="1" x14ac:dyDescent="0.2">
      <c r="A389" s="73"/>
      <c r="B389" s="67"/>
      <c r="C389" s="68"/>
      <c r="D389" s="68"/>
      <c r="P389" s="69"/>
      <c r="Q389" s="70"/>
    </row>
    <row r="390" spans="1:17" ht="12.95" customHeight="1" x14ac:dyDescent="0.2">
      <c r="A390" s="73"/>
      <c r="B390" s="67"/>
      <c r="C390" s="68"/>
      <c r="D390" s="68"/>
      <c r="P390" s="69"/>
      <c r="Q390" s="70"/>
    </row>
    <row r="391" spans="1:17" ht="12.95" customHeight="1" x14ac:dyDescent="0.2">
      <c r="A391" s="73"/>
      <c r="B391" s="67"/>
      <c r="C391" s="68"/>
      <c r="D391" s="68"/>
      <c r="P391" s="69"/>
      <c r="Q391" s="70"/>
    </row>
    <row r="392" spans="1:17" ht="12.95" customHeight="1" x14ac:dyDescent="0.2">
      <c r="A392" s="73"/>
      <c r="B392" s="67"/>
      <c r="C392" s="68"/>
      <c r="D392" s="68"/>
      <c r="P392" s="69"/>
      <c r="Q392" s="70"/>
    </row>
    <row r="393" spans="1:17" ht="12.95" customHeight="1" x14ac:dyDescent="0.2">
      <c r="A393" s="73"/>
      <c r="B393" s="67"/>
      <c r="C393" s="68"/>
      <c r="D393" s="68"/>
      <c r="P393" s="69"/>
      <c r="Q393" s="70"/>
    </row>
    <row r="394" spans="1:17" ht="12.95" customHeight="1" x14ac:dyDescent="0.2">
      <c r="A394" s="73"/>
      <c r="B394" s="67"/>
      <c r="C394" s="68"/>
      <c r="D394" s="68"/>
      <c r="P394" s="69"/>
      <c r="Q394" s="70"/>
    </row>
    <row r="395" spans="1:17" ht="12.95" customHeight="1" x14ac:dyDescent="0.2">
      <c r="A395" s="73"/>
      <c r="B395" s="67"/>
      <c r="C395" s="68"/>
      <c r="D395" s="68"/>
      <c r="P395" s="69"/>
      <c r="Q395" s="70"/>
    </row>
    <row r="396" spans="1:17" ht="12.95" customHeight="1" x14ac:dyDescent="0.2">
      <c r="A396" s="73"/>
      <c r="B396" s="67"/>
      <c r="C396" s="68"/>
      <c r="D396" s="68"/>
      <c r="P396" s="69"/>
      <c r="Q396" s="70"/>
    </row>
    <row r="397" spans="1:17" ht="12.95" customHeight="1" x14ac:dyDescent="0.2">
      <c r="A397" s="73"/>
      <c r="B397" s="67"/>
      <c r="C397" s="68"/>
      <c r="D397" s="68"/>
      <c r="P397" s="69"/>
      <c r="Q397" s="70"/>
    </row>
    <row r="398" spans="1:17" ht="12.95" customHeight="1" x14ac:dyDescent="0.2">
      <c r="A398" s="73"/>
      <c r="B398" s="67"/>
      <c r="C398" s="68"/>
      <c r="D398" s="68"/>
      <c r="P398" s="69"/>
      <c r="Q398" s="70"/>
    </row>
    <row r="399" spans="1:17" ht="12.95" customHeight="1" x14ac:dyDescent="0.2">
      <c r="A399" s="73"/>
      <c r="B399" s="67"/>
      <c r="C399" s="68"/>
      <c r="D399" s="68"/>
      <c r="P399" s="69"/>
      <c r="Q399" s="70"/>
    </row>
    <row r="400" spans="1:17" ht="12.95" customHeight="1" x14ac:dyDescent="0.2">
      <c r="A400" s="73"/>
      <c r="B400" s="67"/>
      <c r="C400" s="68"/>
      <c r="D400" s="68"/>
      <c r="P400" s="69"/>
      <c r="Q400" s="70"/>
    </row>
    <row r="401" spans="1:17" ht="12.95" customHeight="1" x14ac:dyDescent="0.2">
      <c r="A401" s="73"/>
      <c r="B401" s="67"/>
      <c r="C401" s="68"/>
      <c r="D401" s="68"/>
      <c r="P401" s="69"/>
      <c r="Q401" s="70"/>
    </row>
    <row r="402" spans="1:17" ht="12.95" customHeight="1" x14ac:dyDescent="0.2">
      <c r="A402" s="73"/>
      <c r="B402" s="67"/>
      <c r="C402" s="68"/>
      <c r="D402" s="68"/>
      <c r="P402" s="69"/>
      <c r="Q402" s="70"/>
    </row>
    <row r="403" spans="1:17" ht="12.95" customHeight="1" x14ac:dyDescent="0.2">
      <c r="A403" s="73"/>
      <c r="B403" s="67"/>
      <c r="C403" s="68"/>
      <c r="D403" s="68"/>
      <c r="P403" s="69"/>
      <c r="Q403" s="70"/>
    </row>
    <row r="404" spans="1:17" ht="12.95" customHeight="1" x14ac:dyDescent="0.2">
      <c r="A404" s="73"/>
      <c r="B404" s="67"/>
      <c r="C404" s="68"/>
      <c r="D404" s="68"/>
      <c r="P404" s="69"/>
      <c r="Q404" s="70"/>
    </row>
    <row r="405" spans="1:17" ht="12.95" customHeight="1" x14ac:dyDescent="0.2">
      <c r="A405" s="73"/>
      <c r="B405" s="67"/>
      <c r="C405" s="68"/>
      <c r="D405" s="68"/>
      <c r="P405" s="69"/>
    </row>
    <row r="406" spans="1:17" ht="12.95" customHeight="1" x14ac:dyDescent="0.2">
      <c r="A406" s="73"/>
      <c r="B406" s="67"/>
      <c r="C406" s="68"/>
      <c r="D406" s="68"/>
      <c r="P406" s="69"/>
    </row>
    <row r="407" spans="1:17" ht="12.95" customHeight="1" x14ac:dyDescent="0.2">
      <c r="A407" s="73"/>
      <c r="B407" s="67"/>
      <c r="C407" s="68"/>
      <c r="D407" s="68"/>
      <c r="P407" s="69"/>
    </row>
    <row r="408" spans="1:17" ht="12.95" customHeight="1" x14ac:dyDescent="0.2">
      <c r="A408" s="73"/>
      <c r="B408" s="67"/>
      <c r="C408" s="68"/>
      <c r="D408" s="68"/>
      <c r="P408" s="69"/>
    </row>
    <row r="409" spans="1:17" ht="12.95" customHeight="1" x14ac:dyDescent="0.2">
      <c r="A409" s="73"/>
      <c r="B409" s="67"/>
      <c r="C409" s="68"/>
      <c r="D409" s="68"/>
      <c r="P409" s="69"/>
    </row>
    <row r="410" spans="1:17" ht="12.95" customHeight="1" x14ac:dyDescent="0.2">
      <c r="A410" s="73"/>
      <c r="B410" s="67"/>
      <c r="C410" s="68"/>
      <c r="D410" s="68"/>
      <c r="P410" s="69"/>
    </row>
    <row r="411" spans="1:17" ht="12.95" customHeight="1" x14ac:dyDescent="0.2">
      <c r="A411" s="73"/>
      <c r="B411" s="67"/>
      <c r="C411" s="68"/>
      <c r="D411" s="68"/>
      <c r="P411" s="69"/>
    </row>
    <row r="412" spans="1:17" ht="12.95" customHeight="1" x14ac:dyDescent="0.2">
      <c r="A412" s="73"/>
      <c r="B412" s="67"/>
      <c r="C412" s="68"/>
      <c r="D412" s="68"/>
      <c r="P412" s="69"/>
    </row>
    <row r="413" spans="1:17" ht="12.95" customHeight="1" x14ac:dyDescent="0.2">
      <c r="A413" s="73"/>
      <c r="B413" s="67"/>
      <c r="C413" s="68"/>
      <c r="D413" s="68"/>
      <c r="P413" s="69"/>
    </row>
    <row r="414" spans="1:17" ht="12.95" customHeight="1" x14ac:dyDescent="0.2">
      <c r="A414" s="73"/>
      <c r="B414" s="67"/>
      <c r="C414" s="68"/>
      <c r="D414" s="68"/>
      <c r="P414" s="69"/>
    </row>
    <row r="415" spans="1:17" ht="12.95" customHeight="1" x14ac:dyDescent="0.2">
      <c r="A415" s="73"/>
      <c r="B415" s="67"/>
      <c r="C415" s="68"/>
      <c r="D415" s="68"/>
      <c r="P415" s="69"/>
    </row>
    <row r="416" spans="1:17" ht="12.95" customHeight="1" x14ac:dyDescent="0.2">
      <c r="A416" s="73"/>
      <c r="B416" s="67"/>
      <c r="C416" s="68"/>
      <c r="D416" s="68"/>
      <c r="P416" s="69"/>
    </row>
    <row r="417" spans="1:16" ht="12.95" customHeight="1" x14ac:dyDescent="0.2">
      <c r="A417" s="73"/>
      <c r="B417" s="67"/>
      <c r="C417" s="68"/>
      <c r="D417" s="68"/>
      <c r="P417" s="69"/>
    </row>
    <row r="418" spans="1:16" ht="12.95" customHeight="1" x14ac:dyDescent="0.2">
      <c r="A418" s="73"/>
      <c r="B418" s="67"/>
      <c r="C418" s="68"/>
      <c r="D418" s="68"/>
      <c r="P418" s="69"/>
    </row>
    <row r="419" spans="1:16" ht="12.95" customHeight="1" x14ac:dyDescent="0.2">
      <c r="A419" s="73"/>
      <c r="B419" s="67"/>
      <c r="C419" s="68"/>
      <c r="D419" s="68"/>
      <c r="P419" s="69"/>
    </row>
    <row r="420" spans="1:16" ht="12.95" customHeight="1" x14ac:dyDescent="0.2">
      <c r="A420" s="73"/>
      <c r="B420" s="67"/>
      <c r="C420" s="68"/>
      <c r="D420" s="68"/>
      <c r="P420" s="69"/>
    </row>
    <row r="421" spans="1:16" ht="12.95" customHeight="1" x14ac:dyDescent="0.2">
      <c r="A421" s="73"/>
      <c r="B421" s="67"/>
      <c r="C421" s="68"/>
      <c r="D421" s="68"/>
      <c r="P421" s="69"/>
    </row>
    <row r="422" spans="1:16" ht="12.95" customHeight="1" x14ac:dyDescent="0.2">
      <c r="A422" s="73"/>
      <c r="B422" s="67"/>
      <c r="C422" s="68"/>
      <c r="D422" s="68"/>
      <c r="P422" s="69"/>
    </row>
    <row r="423" spans="1:16" ht="12.95" customHeight="1" x14ac:dyDescent="0.2">
      <c r="A423" s="73"/>
      <c r="B423" s="67"/>
      <c r="C423" s="68"/>
      <c r="D423" s="68"/>
      <c r="P423" s="69"/>
    </row>
    <row r="424" spans="1:16" ht="12.95" customHeight="1" x14ac:dyDescent="0.2">
      <c r="A424" s="73"/>
      <c r="B424" s="67"/>
      <c r="C424" s="68"/>
      <c r="D424" s="68"/>
      <c r="P424" s="69"/>
    </row>
    <row r="425" spans="1:16" ht="12.95" customHeight="1" x14ac:dyDescent="0.2">
      <c r="A425" s="73"/>
      <c r="B425" s="67"/>
      <c r="C425" s="68"/>
      <c r="D425" s="68"/>
      <c r="P425" s="69"/>
    </row>
    <row r="426" spans="1:16" ht="12.95" customHeight="1" x14ac:dyDescent="0.2">
      <c r="A426" s="73"/>
      <c r="B426" s="67"/>
      <c r="C426" s="68"/>
      <c r="D426" s="68"/>
      <c r="P426" s="69"/>
    </row>
    <row r="427" spans="1:16" ht="12.95" customHeight="1" x14ac:dyDescent="0.2">
      <c r="A427" s="73"/>
      <c r="B427" s="67"/>
      <c r="C427" s="68"/>
      <c r="D427" s="68"/>
      <c r="P427" s="69"/>
    </row>
    <row r="428" spans="1:16" ht="12.95" customHeight="1" x14ac:dyDescent="0.2">
      <c r="A428" s="73"/>
      <c r="B428" s="67"/>
      <c r="C428" s="68"/>
      <c r="D428" s="68"/>
      <c r="P428" s="69"/>
    </row>
    <row r="429" spans="1:16" ht="12.95" customHeight="1" x14ac:dyDescent="0.2">
      <c r="A429" s="73"/>
      <c r="B429" s="67"/>
      <c r="C429" s="68"/>
      <c r="D429" s="68"/>
      <c r="P429" s="69"/>
    </row>
    <row r="430" spans="1:16" ht="12.95" customHeight="1" x14ac:dyDescent="0.2">
      <c r="A430" s="73"/>
      <c r="B430" s="67"/>
      <c r="C430" s="68"/>
      <c r="D430" s="68"/>
      <c r="P430" s="69"/>
    </row>
    <row r="431" spans="1:16" ht="12.95" customHeight="1" x14ac:dyDescent="0.2">
      <c r="A431" s="73"/>
      <c r="B431" s="67"/>
      <c r="C431" s="68"/>
      <c r="D431" s="68"/>
      <c r="P431" s="69"/>
    </row>
    <row r="432" spans="1:16" ht="12.95" customHeight="1" x14ac:dyDescent="0.2">
      <c r="A432" s="73"/>
      <c r="B432" s="67"/>
      <c r="C432" s="68"/>
      <c r="D432" s="68"/>
      <c r="P432" s="69"/>
    </row>
    <row r="433" spans="1:16" ht="12.95" customHeight="1" x14ac:dyDescent="0.2">
      <c r="A433" s="73"/>
      <c r="B433" s="67"/>
      <c r="C433" s="68"/>
      <c r="D433" s="68"/>
      <c r="P433" s="69"/>
    </row>
    <row r="434" spans="1:16" ht="12.95" customHeight="1" x14ac:dyDescent="0.2">
      <c r="A434" s="73"/>
      <c r="B434" s="67"/>
      <c r="C434" s="68"/>
      <c r="D434" s="68"/>
      <c r="P434" s="69"/>
    </row>
    <row r="435" spans="1:16" ht="12.95" customHeight="1" x14ac:dyDescent="0.2">
      <c r="A435" s="73"/>
      <c r="B435" s="67"/>
      <c r="C435" s="68"/>
      <c r="D435" s="68"/>
      <c r="P435" s="69"/>
    </row>
    <row r="436" spans="1:16" ht="12.95" customHeight="1" x14ac:dyDescent="0.2">
      <c r="A436" s="73"/>
      <c r="B436" s="67"/>
      <c r="C436" s="68"/>
      <c r="D436" s="68"/>
      <c r="P436" s="69"/>
    </row>
    <row r="437" spans="1:16" ht="12.95" customHeight="1" x14ac:dyDescent="0.2">
      <c r="A437" s="73"/>
      <c r="B437" s="67"/>
      <c r="C437" s="68"/>
      <c r="D437" s="68"/>
      <c r="P437" s="69"/>
    </row>
    <row r="438" spans="1:16" ht="12.95" customHeight="1" x14ac:dyDescent="0.2">
      <c r="A438" s="73"/>
      <c r="B438" s="67"/>
      <c r="C438" s="68"/>
      <c r="D438" s="68"/>
      <c r="P438" s="69"/>
    </row>
    <row r="439" spans="1:16" ht="12.95" customHeight="1" x14ac:dyDescent="0.2">
      <c r="A439" s="73"/>
      <c r="B439" s="67"/>
      <c r="C439" s="68"/>
      <c r="D439" s="68"/>
      <c r="P439" s="69"/>
    </row>
    <row r="440" spans="1:16" ht="12.95" customHeight="1" x14ac:dyDescent="0.2">
      <c r="A440" s="73"/>
      <c r="B440" s="67"/>
      <c r="C440" s="68"/>
      <c r="D440" s="68"/>
      <c r="P440" s="69"/>
    </row>
    <row r="441" spans="1:16" ht="12.95" customHeight="1" x14ac:dyDescent="0.2">
      <c r="A441" s="73"/>
      <c r="B441" s="67"/>
      <c r="C441" s="68"/>
      <c r="D441" s="68"/>
      <c r="P441" s="69"/>
    </row>
    <row r="442" spans="1:16" ht="12.95" customHeight="1" x14ac:dyDescent="0.2">
      <c r="A442" s="73"/>
      <c r="B442" s="67"/>
      <c r="C442" s="68"/>
      <c r="D442" s="68"/>
      <c r="P442" s="69"/>
    </row>
    <row r="443" spans="1:16" ht="12.95" customHeight="1" x14ac:dyDescent="0.2">
      <c r="A443" s="73"/>
      <c r="B443" s="67"/>
      <c r="C443" s="68"/>
      <c r="D443" s="68"/>
      <c r="P443" s="69"/>
    </row>
    <row r="444" spans="1:16" ht="12.95" customHeight="1" x14ac:dyDescent="0.2">
      <c r="A444" s="73"/>
      <c r="B444" s="67"/>
      <c r="C444" s="68"/>
      <c r="D444" s="68"/>
      <c r="P444" s="69"/>
    </row>
    <row r="445" spans="1:16" ht="12.95" customHeight="1" x14ac:dyDescent="0.2">
      <c r="A445" s="73"/>
      <c r="B445" s="67"/>
      <c r="C445" s="68"/>
      <c r="D445" s="68"/>
      <c r="P445" s="69"/>
    </row>
    <row r="446" spans="1:16" ht="12.95" customHeight="1" x14ac:dyDescent="0.2">
      <c r="A446" s="73"/>
      <c r="B446" s="67"/>
      <c r="C446" s="68"/>
      <c r="D446" s="68"/>
      <c r="P446" s="69"/>
    </row>
    <row r="447" spans="1:16" ht="12.95" customHeight="1" x14ac:dyDescent="0.2">
      <c r="A447" s="73"/>
      <c r="B447" s="67"/>
      <c r="C447" s="68"/>
      <c r="D447" s="68"/>
      <c r="P447" s="69"/>
    </row>
    <row r="448" spans="1:16" ht="12.95" customHeight="1" x14ac:dyDescent="0.2">
      <c r="A448" s="73"/>
      <c r="B448" s="67"/>
      <c r="C448" s="68"/>
      <c r="D448" s="68"/>
      <c r="P448" s="69"/>
    </row>
    <row r="449" spans="1:16" ht="12.95" customHeight="1" x14ac:dyDescent="0.2">
      <c r="A449" s="73"/>
      <c r="B449" s="67"/>
      <c r="C449" s="68"/>
      <c r="D449" s="68"/>
      <c r="P449" s="69"/>
    </row>
    <row r="450" spans="1:16" ht="12.95" customHeight="1" x14ac:dyDescent="0.2">
      <c r="A450" s="73"/>
      <c r="B450" s="67"/>
      <c r="C450" s="68"/>
      <c r="D450" s="68"/>
    </row>
    <row r="451" spans="1:16" ht="12.95" customHeight="1" x14ac:dyDescent="0.2">
      <c r="A451" s="73"/>
      <c r="B451" s="67"/>
      <c r="C451" s="68"/>
      <c r="D451" s="68"/>
    </row>
    <row r="452" spans="1:16" ht="12.95" customHeight="1" x14ac:dyDescent="0.2">
      <c r="A452" s="73"/>
      <c r="B452" s="67"/>
      <c r="C452" s="68"/>
      <c r="D452" s="68"/>
    </row>
    <row r="453" spans="1:16" ht="12.95" customHeight="1" x14ac:dyDescent="0.2">
      <c r="A453" s="73"/>
      <c r="B453" s="67"/>
      <c r="C453" s="68"/>
      <c r="D453" s="68"/>
    </row>
    <row r="454" spans="1:16" ht="12.95" customHeight="1" x14ac:dyDescent="0.2">
      <c r="A454" s="73"/>
      <c r="B454" s="67"/>
      <c r="C454" s="68"/>
      <c r="D454" s="68"/>
    </row>
    <row r="455" spans="1:16" ht="12.95" customHeight="1" x14ac:dyDescent="0.2">
      <c r="A455" s="73"/>
      <c r="B455" s="67"/>
      <c r="C455" s="68"/>
      <c r="D455" s="68"/>
    </row>
    <row r="456" spans="1:16" ht="12.95" customHeight="1" x14ac:dyDescent="0.2">
      <c r="A456" s="73"/>
      <c r="B456" s="67"/>
      <c r="C456" s="68"/>
      <c r="D456" s="68"/>
    </row>
    <row r="457" spans="1:16" ht="12.95" customHeight="1" x14ac:dyDescent="0.2">
      <c r="A457" s="73"/>
      <c r="B457" s="67"/>
      <c r="C457" s="68"/>
      <c r="D457" s="68"/>
    </row>
    <row r="458" spans="1:16" ht="12.95" customHeight="1" x14ac:dyDescent="0.2">
      <c r="A458" s="73"/>
      <c r="B458" s="67"/>
      <c r="C458" s="68"/>
      <c r="D458" s="68"/>
    </row>
    <row r="459" spans="1:16" ht="12.95" customHeight="1" x14ac:dyDescent="0.2">
      <c r="A459" s="73"/>
      <c r="B459" s="67"/>
      <c r="C459" s="68"/>
      <c r="D459" s="68"/>
    </row>
    <row r="460" spans="1:16" ht="12.95" customHeight="1" x14ac:dyDescent="0.2">
      <c r="A460" s="73"/>
      <c r="B460" s="67"/>
      <c r="C460" s="68"/>
      <c r="D460" s="68"/>
    </row>
    <row r="461" spans="1:16" ht="12.95" customHeight="1" x14ac:dyDescent="0.2">
      <c r="A461" s="73"/>
      <c r="B461" s="67"/>
      <c r="C461" s="68"/>
      <c r="D461" s="68"/>
    </row>
    <row r="462" spans="1:16" ht="12.95" customHeight="1" x14ac:dyDescent="0.2">
      <c r="A462" s="73"/>
      <c r="B462" s="67"/>
      <c r="C462" s="68"/>
      <c r="D462" s="68"/>
    </row>
    <row r="463" spans="1:16" ht="12.95" customHeight="1" x14ac:dyDescent="0.2">
      <c r="A463" s="73"/>
      <c r="B463" s="67"/>
      <c r="C463" s="68"/>
      <c r="D463" s="68"/>
    </row>
    <row r="464" spans="1:16" ht="12.95" customHeight="1" x14ac:dyDescent="0.2">
      <c r="A464" s="73"/>
      <c r="B464" s="67"/>
      <c r="C464" s="68"/>
      <c r="D464" s="68"/>
    </row>
    <row r="465" spans="1:4" ht="12.95" customHeight="1" x14ac:dyDescent="0.2">
      <c r="A465" s="73"/>
      <c r="B465" s="67"/>
      <c r="C465" s="68"/>
      <c r="D465" s="68"/>
    </row>
    <row r="466" spans="1:4" ht="12.95" customHeight="1" x14ac:dyDescent="0.2">
      <c r="A466" s="73"/>
      <c r="B466" s="67"/>
      <c r="C466" s="68"/>
      <c r="D466" s="68"/>
    </row>
    <row r="467" spans="1:4" ht="12.95" customHeight="1" x14ac:dyDescent="0.2">
      <c r="A467" s="73"/>
      <c r="B467" s="67"/>
      <c r="C467" s="68"/>
      <c r="D467" s="68"/>
    </row>
    <row r="468" spans="1:4" ht="12.95" customHeight="1" x14ac:dyDescent="0.2">
      <c r="A468" s="73"/>
      <c r="B468" s="67"/>
      <c r="C468" s="68"/>
      <c r="D468" s="68"/>
    </row>
    <row r="469" spans="1:4" ht="12.95" customHeight="1" x14ac:dyDescent="0.2">
      <c r="A469" s="73"/>
      <c r="B469" s="67"/>
      <c r="C469" s="68"/>
      <c r="D469" s="68"/>
    </row>
    <row r="470" spans="1:4" ht="12.95" customHeight="1" x14ac:dyDescent="0.2">
      <c r="A470" s="73"/>
      <c r="B470" s="67"/>
      <c r="C470" s="68"/>
      <c r="D470" s="68"/>
    </row>
    <row r="471" spans="1:4" ht="12.95" customHeight="1" x14ac:dyDescent="0.2">
      <c r="A471" s="73"/>
      <c r="B471" s="67"/>
      <c r="C471" s="68"/>
      <c r="D471" s="68"/>
    </row>
    <row r="472" spans="1:4" ht="12.95" customHeight="1" x14ac:dyDescent="0.2">
      <c r="A472" s="73"/>
      <c r="B472" s="67"/>
      <c r="C472" s="68"/>
      <c r="D472" s="68"/>
    </row>
    <row r="473" spans="1:4" ht="12.95" customHeight="1" x14ac:dyDescent="0.2">
      <c r="A473" s="73"/>
      <c r="B473" s="67"/>
      <c r="C473" s="68"/>
      <c r="D473" s="68"/>
    </row>
    <row r="474" spans="1:4" ht="12.95" customHeight="1" x14ac:dyDescent="0.2">
      <c r="A474" s="73"/>
      <c r="B474" s="67"/>
      <c r="C474" s="68"/>
      <c r="D474" s="68"/>
    </row>
    <row r="475" spans="1:4" ht="12.95" customHeight="1" x14ac:dyDescent="0.2">
      <c r="A475" s="73"/>
      <c r="B475" s="67"/>
      <c r="C475" s="68"/>
      <c r="D475" s="68"/>
    </row>
    <row r="476" spans="1:4" ht="12.95" customHeight="1" x14ac:dyDescent="0.2">
      <c r="A476" s="73"/>
      <c r="B476" s="67"/>
      <c r="C476" s="68"/>
      <c r="D476" s="68"/>
    </row>
    <row r="477" spans="1:4" ht="12.95" customHeight="1" x14ac:dyDescent="0.2">
      <c r="A477" s="73"/>
      <c r="B477" s="67"/>
      <c r="C477" s="68"/>
      <c r="D477" s="68"/>
    </row>
    <row r="478" spans="1:4" ht="12.95" customHeight="1" x14ac:dyDescent="0.2">
      <c r="A478" s="73"/>
      <c r="B478" s="67"/>
      <c r="C478" s="68"/>
      <c r="D478" s="68"/>
    </row>
    <row r="479" spans="1:4" ht="12.95" customHeight="1" x14ac:dyDescent="0.2">
      <c r="A479" s="73"/>
      <c r="B479" s="67"/>
      <c r="C479" s="68"/>
      <c r="D479" s="68"/>
    </row>
    <row r="480" spans="1:4" ht="12.95" customHeight="1" x14ac:dyDescent="0.2">
      <c r="A480" s="73"/>
      <c r="B480" s="67"/>
      <c r="C480" s="68"/>
      <c r="D480" s="68"/>
    </row>
    <row r="481" spans="1:4" ht="12.95" customHeight="1" x14ac:dyDescent="0.2">
      <c r="A481" s="73"/>
      <c r="B481" s="67"/>
      <c r="C481" s="68"/>
      <c r="D481" s="68"/>
    </row>
    <row r="482" spans="1:4" ht="12.95" customHeight="1" x14ac:dyDescent="0.2">
      <c r="A482" s="73"/>
      <c r="B482" s="67"/>
      <c r="C482" s="68"/>
      <c r="D482" s="68"/>
    </row>
    <row r="483" spans="1:4" ht="12.95" customHeight="1" x14ac:dyDescent="0.2">
      <c r="A483" s="73"/>
      <c r="B483" s="67"/>
      <c r="C483" s="68"/>
      <c r="D483" s="68"/>
    </row>
    <row r="484" spans="1:4" ht="12.95" customHeight="1" x14ac:dyDescent="0.2">
      <c r="A484" s="73"/>
      <c r="B484" s="67"/>
      <c r="C484" s="68"/>
      <c r="D484" s="68"/>
    </row>
    <row r="485" spans="1:4" ht="12.95" customHeight="1" x14ac:dyDescent="0.2">
      <c r="A485" s="73"/>
      <c r="B485" s="67"/>
      <c r="C485" s="68"/>
      <c r="D485" s="68"/>
    </row>
    <row r="486" spans="1:4" ht="12.95" customHeight="1" x14ac:dyDescent="0.2">
      <c r="A486" s="73"/>
      <c r="B486" s="67"/>
      <c r="C486" s="68"/>
      <c r="D486" s="68"/>
    </row>
    <row r="487" spans="1:4" ht="12.95" customHeight="1" x14ac:dyDescent="0.2">
      <c r="A487" s="73"/>
      <c r="B487" s="67"/>
      <c r="C487" s="68"/>
      <c r="D487" s="68"/>
    </row>
    <row r="488" spans="1:4" ht="12.95" customHeight="1" x14ac:dyDescent="0.2">
      <c r="A488" s="73"/>
      <c r="B488" s="67"/>
      <c r="C488" s="68"/>
      <c r="D488" s="68"/>
    </row>
    <row r="489" spans="1:4" ht="12.95" customHeight="1" x14ac:dyDescent="0.2">
      <c r="A489" s="73"/>
      <c r="B489" s="67"/>
      <c r="C489" s="68"/>
      <c r="D489" s="68"/>
    </row>
    <row r="490" spans="1:4" ht="12.95" customHeight="1" x14ac:dyDescent="0.2">
      <c r="A490" s="73"/>
      <c r="B490" s="73"/>
      <c r="C490" s="68"/>
      <c r="D490" s="68"/>
    </row>
    <row r="491" spans="1:4" ht="12.95" customHeight="1" x14ac:dyDescent="0.2">
      <c r="A491" s="73"/>
      <c r="B491" s="73"/>
      <c r="C491" s="68"/>
      <c r="D491" s="68"/>
    </row>
    <row r="492" spans="1:4" ht="12.95" customHeight="1" x14ac:dyDescent="0.2">
      <c r="A492" s="73"/>
      <c r="B492" s="73"/>
      <c r="C492" s="68"/>
      <c r="D492" s="68"/>
    </row>
    <row r="493" spans="1:4" ht="12.95" customHeight="1" x14ac:dyDescent="0.2">
      <c r="A493" s="73"/>
      <c r="B493" s="73"/>
      <c r="C493" s="68"/>
      <c r="D493" s="68"/>
    </row>
    <row r="494" spans="1:4" ht="12.95" customHeight="1" x14ac:dyDescent="0.2">
      <c r="A494" s="73"/>
      <c r="B494" s="73"/>
      <c r="C494" s="68"/>
      <c r="D494" s="68"/>
    </row>
    <row r="495" spans="1:4" ht="12.95" customHeight="1" x14ac:dyDescent="0.2">
      <c r="A495" s="73"/>
      <c r="B495" s="73"/>
      <c r="C495" s="68"/>
      <c r="D495" s="68"/>
    </row>
    <row r="496" spans="1:4" ht="12.95" customHeight="1" x14ac:dyDescent="0.2">
      <c r="A496" s="73"/>
      <c r="B496" s="73"/>
      <c r="C496" s="68"/>
      <c r="D496" s="68"/>
    </row>
    <row r="497" spans="1:4" ht="12.95" customHeight="1" x14ac:dyDescent="0.2">
      <c r="A497" s="73"/>
      <c r="B497" s="73"/>
      <c r="C497" s="68"/>
      <c r="D497" s="68"/>
    </row>
    <row r="498" spans="1:4" ht="12.95" customHeight="1" x14ac:dyDescent="0.2">
      <c r="A498" s="73"/>
      <c r="B498" s="73"/>
      <c r="C498" s="68"/>
      <c r="D498" s="68"/>
    </row>
    <row r="499" spans="1:4" ht="12.95" customHeight="1" x14ac:dyDescent="0.2">
      <c r="A499" s="73"/>
      <c r="B499" s="73"/>
      <c r="C499" s="68"/>
      <c r="D499" s="68"/>
    </row>
    <row r="500" spans="1:4" ht="12.95" customHeight="1" x14ac:dyDescent="0.2">
      <c r="A500" s="73"/>
      <c r="B500" s="73"/>
      <c r="C500" s="68"/>
      <c r="D500" s="68"/>
    </row>
    <row r="501" spans="1:4" ht="12.95" customHeight="1" x14ac:dyDescent="0.2">
      <c r="A501" s="73"/>
      <c r="B501" s="73"/>
      <c r="C501" s="68"/>
      <c r="D501" s="68"/>
    </row>
    <row r="502" spans="1:4" ht="12.95" customHeight="1" x14ac:dyDescent="0.2">
      <c r="A502" s="73"/>
      <c r="B502" s="73"/>
      <c r="C502" s="68"/>
      <c r="D502" s="68"/>
    </row>
    <row r="503" spans="1:4" ht="12.95" customHeight="1" x14ac:dyDescent="0.2">
      <c r="A503" s="73"/>
      <c r="B503" s="73"/>
      <c r="C503" s="68"/>
      <c r="D503" s="68"/>
    </row>
    <row r="504" spans="1:4" ht="12.95" customHeight="1" x14ac:dyDescent="0.2">
      <c r="A504" s="73"/>
      <c r="B504" s="73"/>
      <c r="C504" s="68"/>
      <c r="D504" s="68"/>
    </row>
    <row r="505" spans="1:4" ht="12.95" customHeight="1" x14ac:dyDescent="0.2">
      <c r="A505" s="73"/>
      <c r="B505" s="73"/>
      <c r="C505" s="68"/>
      <c r="D505" s="68"/>
    </row>
    <row r="506" spans="1:4" ht="12.95" customHeight="1" x14ac:dyDescent="0.2">
      <c r="A506" s="73"/>
      <c r="B506" s="73"/>
      <c r="C506" s="68"/>
      <c r="D506" s="68"/>
    </row>
    <row r="507" spans="1:4" ht="12.95" customHeight="1" x14ac:dyDescent="0.2">
      <c r="A507" s="73"/>
      <c r="B507" s="73"/>
      <c r="C507" s="68"/>
      <c r="D507" s="68"/>
    </row>
    <row r="508" spans="1:4" ht="12.95" customHeight="1" x14ac:dyDescent="0.2">
      <c r="A508" s="73"/>
      <c r="B508" s="73"/>
      <c r="C508" s="68"/>
      <c r="D508" s="68"/>
    </row>
    <row r="509" spans="1:4" ht="12.95" customHeight="1" x14ac:dyDescent="0.2">
      <c r="A509" s="73"/>
      <c r="B509" s="73"/>
      <c r="C509" s="68"/>
      <c r="D509" s="68"/>
    </row>
    <row r="510" spans="1:4" ht="12.95" customHeight="1" x14ac:dyDescent="0.2">
      <c r="A510" s="73"/>
      <c r="B510" s="73"/>
      <c r="C510" s="68"/>
      <c r="D510" s="68"/>
    </row>
    <row r="511" spans="1:4" ht="12.95" customHeight="1" x14ac:dyDescent="0.2">
      <c r="A511" s="73"/>
      <c r="B511" s="73"/>
      <c r="C511" s="68"/>
      <c r="D511" s="68"/>
    </row>
    <row r="512" spans="1:4" ht="12.95" customHeight="1" x14ac:dyDescent="0.2">
      <c r="A512" s="73"/>
      <c r="B512" s="73"/>
      <c r="C512" s="68"/>
      <c r="D512" s="68"/>
    </row>
    <row r="513" spans="1:4" ht="12.95" customHeight="1" x14ac:dyDescent="0.2">
      <c r="A513" s="73"/>
      <c r="B513" s="73"/>
      <c r="C513" s="68"/>
      <c r="D513" s="68"/>
    </row>
    <row r="514" spans="1:4" ht="12.95" customHeight="1" x14ac:dyDescent="0.2">
      <c r="A514" s="73"/>
      <c r="B514" s="73"/>
      <c r="C514" s="68"/>
      <c r="D514" s="68"/>
    </row>
    <row r="515" spans="1:4" ht="12.95" customHeight="1" x14ac:dyDescent="0.2">
      <c r="A515" s="73"/>
      <c r="B515" s="73"/>
      <c r="C515" s="68"/>
      <c r="D515" s="68"/>
    </row>
    <row r="516" spans="1:4" ht="12.95" customHeight="1" x14ac:dyDescent="0.2">
      <c r="A516" s="73"/>
      <c r="B516" s="73"/>
      <c r="C516" s="68"/>
      <c r="D516" s="68"/>
    </row>
    <row r="517" spans="1:4" ht="12.95" customHeight="1" x14ac:dyDescent="0.2">
      <c r="A517" s="73"/>
      <c r="B517" s="73"/>
      <c r="C517" s="68"/>
      <c r="D517" s="68"/>
    </row>
    <row r="518" spans="1:4" ht="12.95" customHeight="1" x14ac:dyDescent="0.2">
      <c r="A518" s="73"/>
      <c r="B518" s="73"/>
      <c r="C518" s="68"/>
      <c r="D518" s="68"/>
    </row>
    <row r="519" spans="1:4" ht="12.95" customHeight="1" x14ac:dyDescent="0.2">
      <c r="A519" s="73"/>
      <c r="B519" s="73"/>
      <c r="C519" s="68"/>
      <c r="D519" s="68"/>
    </row>
    <row r="520" spans="1:4" ht="12.95" customHeight="1" x14ac:dyDescent="0.2">
      <c r="A520" s="73"/>
      <c r="B520" s="73"/>
      <c r="C520" s="68"/>
      <c r="D520" s="68"/>
    </row>
    <row r="521" spans="1:4" ht="12.95" customHeight="1" x14ac:dyDescent="0.2">
      <c r="A521" s="73"/>
      <c r="B521" s="73"/>
      <c r="C521" s="68"/>
      <c r="D521" s="68"/>
    </row>
    <row r="522" spans="1:4" ht="12.95" customHeight="1" x14ac:dyDescent="0.2">
      <c r="A522" s="73"/>
      <c r="B522" s="73"/>
      <c r="C522" s="68"/>
      <c r="D522" s="68"/>
    </row>
    <row r="523" spans="1:4" ht="12.95" customHeight="1" x14ac:dyDescent="0.2">
      <c r="A523" s="73"/>
      <c r="B523" s="73"/>
      <c r="C523" s="68"/>
      <c r="D523" s="68"/>
    </row>
    <row r="524" spans="1:4" ht="12.95" customHeight="1" x14ac:dyDescent="0.2">
      <c r="A524" s="73"/>
      <c r="B524" s="73"/>
      <c r="C524" s="68"/>
      <c r="D524" s="68"/>
    </row>
    <row r="525" spans="1:4" ht="12.95" customHeight="1" x14ac:dyDescent="0.2">
      <c r="A525" s="73"/>
      <c r="B525" s="73"/>
      <c r="C525" s="68"/>
      <c r="D525" s="68"/>
    </row>
    <row r="526" spans="1:4" ht="12.95" customHeight="1" x14ac:dyDescent="0.2">
      <c r="A526" s="73"/>
      <c r="B526" s="73"/>
      <c r="C526" s="68"/>
      <c r="D526" s="68"/>
    </row>
    <row r="527" spans="1:4" ht="12.95" customHeight="1" x14ac:dyDescent="0.2">
      <c r="A527" s="73"/>
      <c r="B527" s="73"/>
      <c r="C527" s="68"/>
      <c r="D527" s="68"/>
    </row>
    <row r="528" spans="1:4" ht="12.95" customHeight="1" x14ac:dyDescent="0.2">
      <c r="A528" s="73"/>
      <c r="B528" s="73"/>
      <c r="C528" s="68"/>
      <c r="D528" s="68"/>
    </row>
    <row r="529" spans="1:4" ht="12.95" customHeight="1" x14ac:dyDescent="0.2">
      <c r="A529" s="73"/>
      <c r="B529" s="73"/>
      <c r="C529" s="68"/>
      <c r="D529" s="68"/>
    </row>
    <row r="530" spans="1:4" ht="12.95" customHeight="1" x14ac:dyDescent="0.2">
      <c r="A530" s="73"/>
      <c r="B530" s="73"/>
      <c r="C530" s="68"/>
      <c r="D530" s="68"/>
    </row>
    <row r="531" spans="1:4" ht="12.95" customHeight="1" x14ac:dyDescent="0.2">
      <c r="A531" s="73"/>
      <c r="B531" s="73"/>
      <c r="C531" s="68"/>
      <c r="D531" s="68"/>
    </row>
    <row r="532" spans="1:4" ht="12.95" customHeight="1" x14ac:dyDescent="0.2">
      <c r="A532" s="73"/>
      <c r="B532" s="73"/>
      <c r="C532" s="68"/>
      <c r="D532" s="68"/>
    </row>
    <row r="533" spans="1:4" ht="12.95" customHeight="1" x14ac:dyDescent="0.2">
      <c r="A533" s="73"/>
      <c r="B533" s="73"/>
      <c r="C533" s="68"/>
      <c r="D533" s="68"/>
    </row>
    <row r="534" spans="1:4" ht="12.95" customHeight="1" x14ac:dyDescent="0.2">
      <c r="A534" s="73"/>
      <c r="B534" s="73"/>
      <c r="C534" s="68"/>
      <c r="D534" s="68"/>
    </row>
    <row r="535" spans="1:4" ht="12.95" customHeight="1" x14ac:dyDescent="0.2">
      <c r="A535" s="73"/>
      <c r="B535" s="73"/>
      <c r="C535" s="68"/>
      <c r="D535" s="68"/>
    </row>
    <row r="536" spans="1:4" ht="12.95" customHeight="1" x14ac:dyDescent="0.2">
      <c r="C536" s="71"/>
      <c r="D536" s="71"/>
    </row>
    <row r="537" spans="1:4" ht="12.95" customHeight="1" x14ac:dyDescent="0.2">
      <c r="C537" s="71"/>
      <c r="D537" s="71"/>
    </row>
    <row r="538" spans="1:4" ht="12.95" customHeight="1" x14ac:dyDescent="0.2">
      <c r="C538" s="71"/>
      <c r="D538" s="71"/>
    </row>
    <row r="539" spans="1:4" ht="12.95" customHeight="1" x14ac:dyDescent="0.2">
      <c r="C539" s="71"/>
      <c r="D539" s="71"/>
    </row>
    <row r="540" spans="1:4" ht="12.95" customHeight="1" x14ac:dyDescent="0.2">
      <c r="C540" s="71"/>
      <c r="D540" s="71"/>
    </row>
    <row r="541" spans="1:4" ht="12.95" customHeight="1" x14ac:dyDescent="0.2">
      <c r="C541" s="71"/>
      <c r="D541" s="71"/>
    </row>
    <row r="542" spans="1:4" ht="12.95" customHeight="1" x14ac:dyDescent="0.2">
      <c r="C542" s="71"/>
      <c r="D542" s="71"/>
    </row>
    <row r="543" spans="1:4" ht="12.95" customHeight="1" x14ac:dyDescent="0.2">
      <c r="C543" s="71"/>
      <c r="D543" s="71"/>
    </row>
    <row r="544" spans="1:4" ht="12.95" customHeight="1" x14ac:dyDescent="0.2">
      <c r="C544" s="71"/>
      <c r="D544" s="71"/>
    </row>
    <row r="545" spans="3:4" ht="12.95" customHeight="1" x14ac:dyDescent="0.2">
      <c r="C545" s="71"/>
      <c r="D545" s="71"/>
    </row>
    <row r="546" spans="3:4" ht="12.95" customHeight="1" x14ac:dyDescent="0.2">
      <c r="C546" s="71"/>
      <c r="D546" s="71"/>
    </row>
    <row r="547" spans="3:4" ht="12.95" customHeight="1" x14ac:dyDescent="0.2">
      <c r="C547" s="71"/>
      <c r="D547" s="71"/>
    </row>
    <row r="548" spans="3:4" ht="12.95" customHeight="1" x14ac:dyDescent="0.2">
      <c r="C548" s="71"/>
      <c r="D548" s="71"/>
    </row>
    <row r="549" spans="3:4" ht="12.95" customHeight="1" x14ac:dyDescent="0.2">
      <c r="C549" s="71"/>
      <c r="D549" s="71"/>
    </row>
    <row r="550" spans="3:4" ht="12.95" customHeight="1" x14ac:dyDescent="0.2">
      <c r="C550" s="71"/>
      <c r="D550" s="71"/>
    </row>
    <row r="551" spans="3:4" ht="12.95" customHeight="1" x14ac:dyDescent="0.2">
      <c r="C551" s="71"/>
      <c r="D551" s="71"/>
    </row>
    <row r="552" spans="3:4" ht="12.95" customHeight="1" x14ac:dyDescent="0.2">
      <c r="C552" s="71"/>
      <c r="D552" s="71"/>
    </row>
    <row r="553" spans="3:4" ht="12.95" customHeight="1" x14ac:dyDescent="0.2">
      <c r="C553" s="71"/>
      <c r="D553" s="71"/>
    </row>
    <row r="554" spans="3:4" ht="12.95" customHeight="1" x14ac:dyDescent="0.2">
      <c r="C554" s="71"/>
      <c r="D554" s="71"/>
    </row>
    <row r="555" spans="3:4" ht="12.95" customHeight="1" x14ac:dyDescent="0.2">
      <c r="C555" s="71"/>
      <c r="D555" s="71"/>
    </row>
    <row r="556" spans="3:4" ht="12.95" customHeight="1" x14ac:dyDescent="0.2">
      <c r="C556" s="71"/>
      <c r="D556" s="71"/>
    </row>
    <row r="557" spans="3:4" ht="12.95" customHeight="1" x14ac:dyDescent="0.2">
      <c r="C557" s="71"/>
      <c r="D557" s="71"/>
    </row>
    <row r="558" spans="3:4" ht="12.95" customHeight="1" x14ac:dyDescent="0.2">
      <c r="C558" s="71"/>
      <c r="D558" s="71"/>
    </row>
    <row r="559" spans="3:4" ht="12.95" customHeight="1" x14ac:dyDescent="0.2">
      <c r="C559" s="71"/>
      <c r="D559" s="71"/>
    </row>
    <row r="560" spans="3:4" ht="12.95" customHeight="1" x14ac:dyDescent="0.2">
      <c r="C560" s="71"/>
      <c r="D560" s="71"/>
    </row>
    <row r="561" spans="3:4" ht="12.95" customHeight="1" x14ac:dyDescent="0.2">
      <c r="C561" s="71"/>
      <c r="D561" s="71"/>
    </row>
    <row r="562" spans="3:4" ht="12.95" customHeight="1" x14ac:dyDescent="0.2">
      <c r="C562" s="71"/>
      <c r="D562" s="71"/>
    </row>
    <row r="563" spans="3:4" ht="12.95" customHeight="1" x14ac:dyDescent="0.2">
      <c r="C563" s="71"/>
      <c r="D563" s="71"/>
    </row>
    <row r="564" spans="3:4" ht="12.95" customHeight="1" x14ac:dyDescent="0.2">
      <c r="C564" s="71"/>
      <c r="D564" s="71"/>
    </row>
    <row r="565" spans="3:4" ht="12.95" customHeight="1" x14ac:dyDescent="0.2">
      <c r="C565" s="71"/>
      <c r="D565" s="71"/>
    </row>
    <row r="566" spans="3:4" ht="12.95" customHeight="1" x14ac:dyDescent="0.2">
      <c r="C566" s="71"/>
      <c r="D566" s="71"/>
    </row>
    <row r="567" spans="3:4" ht="12.95" customHeight="1" x14ac:dyDescent="0.2">
      <c r="C567" s="71"/>
      <c r="D567" s="71"/>
    </row>
    <row r="568" spans="3:4" ht="12.95" customHeight="1" x14ac:dyDescent="0.2">
      <c r="C568" s="71"/>
      <c r="D568" s="71"/>
    </row>
    <row r="569" spans="3:4" ht="12.95" customHeight="1" x14ac:dyDescent="0.2">
      <c r="C569" s="71"/>
      <c r="D569" s="71"/>
    </row>
    <row r="570" spans="3:4" ht="12.95" customHeight="1" x14ac:dyDescent="0.2">
      <c r="C570" s="71"/>
      <c r="D570" s="71"/>
    </row>
    <row r="571" spans="3:4" ht="12.95" customHeight="1" x14ac:dyDescent="0.2">
      <c r="C571" s="71"/>
      <c r="D571" s="71"/>
    </row>
    <row r="572" spans="3:4" ht="12.95" customHeight="1" x14ac:dyDescent="0.2">
      <c r="C572" s="71"/>
      <c r="D572" s="71"/>
    </row>
    <row r="573" spans="3:4" ht="12.95" customHeight="1" x14ac:dyDescent="0.2">
      <c r="C573" s="71"/>
      <c r="D573" s="71"/>
    </row>
    <row r="574" spans="3:4" ht="12.95" customHeight="1" x14ac:dyDescent="0.2">
      <c r="C574" s="71"/>
      <c r="D574" s="71"/>
    </row>
    <row r="575" spans="3:4" ht="12.95" customHeight="1" x14ac:dyDescent="0.2">
      <c r="C575" s="71"/>
      <c r="D575" s="71"/>
    </row>
    <row r="576" spans="3:4" ht="12.95" customHeight="1" x14ac:dyDescent="0.2">
      <c r="C576" s="71"/>
      <c r="D576" s="71"/>
    </row>
    <row r="577" spans="3:4" ht="12.95" customHeight="1" x14ac:dyDescent="0.2">
      <c r="C577" s="71"/>
      <c r="D577" s="71"/>
    </row>
    <row r="578" spans="3:4" ht="12.95" customHeight="1" x14ac:dyDescent="0.2">
      <c r="C578" s="71"/>
      <c r="D578" s="71"/>
    </row>
    <row r="579" spans="3:4" ht="12.95" customHeight="1" x14ac:dyDescent="0.2">
      <c r="C579" s="71"/>
      <c r="D579" s="71"/>
    </row>
    <row r="580" spans="3:4" ht="12.95" customHeight="1" x14ac:dyDescent="0.2">
      <c r="C580" s="71"/>
      <c r="D580" s="71"/>
    </row>
    <row r="581" spans="3:4" ht="12.95" customHeight="1" x14ac:dyDescent="0.2">
      <c r="C581" s="71"/>
      <c r="D581" s="71"/>
    </row>
    <row r="582" spans="3:4" ht="12.95" customHeight="1" x14ac:dyDescent="0.2">
      <c r="C582" s="71"/>
      <c r="D582" s="71"/>
    </row>
    <row r="583" spans="3:4" ht="12.95" customHeight="1" x14ac:dyDescent="0.2">
      <c r="C583" s="71"/>
      <c r="D583" s="71"/>
    </row>
    <row r="584" spans="3:4" ht="12.95" customHeight="1" x14ac:dyDescent="0.2">
      <c r="C584" s="71"/>
      <c r="D584" s="71"/>
    </row>
    <row r="585" spans="3:4" ht="12.95" customHeight="1" x14ac:dyDescent="0.2">
      <c r="C585" s="71"/>
      <c r="D585" s="71"/>
    </row>
    <row r="586" spans="3:4" ht="12.95" customHeight="1" x14ac:dyDescent="0.2">
      <c r="C586" s="71"/>
      <c r="D586" s="71"/>
    </row>
    <row r="587" spans="3:4" ht="12.95" customHeight="1" x14ac:dyDescent="0.2">
      <c r="C587" s="71"/>
      <c r="D587" s="71"/>
    </row>
    <row r="588" spans="3:4" ht="12.95" customHeight="1" x14ac:dyDescent="0.2">
      <c r="C588" s="71"/>
      <c r="D588" s="71"/>
    </row>
    <row r="589" spans="3:4" ht="12.95" customHeight="1" x14ac:dyDescent="0.2">
      <c r="C589" s="71"/>
      <c r="D589" s="71"/>
    </row>
    <row r="590" spans="3:4" ht="12.95" customHeight="1" x14ac:dyDescent="0.2">
      <c r="C590" s="71"/>
      <c r="D590" s="71"/>
    </row>
    <row r="591" spans="3:4" ht="12.95" customHeight="1" x14ac:dyDescent="0.2">
      <c r="C591" s="71"/>
      <c r="D591" s="71"/>
    </row>
    <row r="592" spans="3:4" ht="12.95" customHeight="1" x14ac:dyDescent="0.2">
      <c r="C592" s="71"/>
      <c r="D592" s="71"/>
    </row>
    <row r="593" spans="3:4" ht="12.95" customHeight="1" x14ac:dyDescent="0.2">
      <c r="C593" s="71"/>
      <c r="D593" s="71"/>
    </row>
    <row r="594" spans="3:4" ht="12.95" customHeight="1" x14ac:dyDescent="0.2">
      <c r="C594" s="71"/>
      <c r="D594" s="71"/>
    </row>
    <row r="595" spans="3:4" ht="12.95" customHeight="1" x14ac:dyDescent="0.2">
      <c r="C595" s="71"/>
      <c r="D595" s="71"/>
    </row>
    <row r="596" spans="3:4" ht="12.95" customHeight="1" x14ac:dyDescent="0.2">
      <c r="C596" s="71"/>
      <c r="D596" s="71"/>
    </row>
    <row r="597" spans="3:4" ht="12.95" customHeight="1" x14ac:dyDescent="0.2">
      <c r="C597" s="71"/>
      <c r="D597" s="71"/>
    </row>
    <row r="598" spans="3:4" ht="12.95" customHeight="1" x14ac:dyDescent="0.2">
      <c r="C598" s="71"/>
      <c r="D598" s="71"/>
    </row>
    <row r="599" spans="3:4" ht="12.95" customHeight="1" x14ac:dyDescent="0.2">
      <c r="C599" s="71"/>
      <c r="D599" s="71"/>
    </row>
    <row r="600" spans="3:4" ht="12.95" customHeight="1" x14ac:dyDescent="0.2">
      <c r="C600" s="71"/>
      <c r="D600" s="71"/>
    </row>
    <row r="601" spans="3:4" ht="12.95" customHeight="1" x14ac:dyDescent="0.2">
      <c r="C601" s="71"/>
      <c r="D601" s="71"/>
    </row>
    <row r="602" spans="3:4" ht="12.95" customHeight="1" x14ac:dyDescent="0.2">
      <c r="C602" s="71"/>
      <c r="D602" s="71"/>
    </row>
    <row r="603" spans="3:4" ht="12.95" customHeight="1" x14ac:dyDescent="0.2">
      <c r="C603" s="71"/>
      <c r="D603" s="71"/>
    </row>
    <row r="604" spans="3:4" ht="12.95" customHeight="1" x14ac:dyDescent="0.2">
      <c r="C604" s="71"/>
      <c r="D604" s="71"/>
    </row>
    <row r="605" spans="3:4" ht="12.95" customHeight="1" x14ac:dyDescent="0.2">
      <c r="C605" s="71"/>
      <c r="D605" s="71"/>
    </row>
    <row r="606" spans="3:4" ht="12.95" customHeight="1" x14ac:dyDescent="0.2">
      <c r="C606" s="71"/>
      <c r="D606" s="71"/>
    </row>
    <row r="607" spans="3:4" ht="12.95" customHeight="1" x14ac:dyDescent="0.2">
      <c r="C607" s="71"/>
      <c r="D607" s="71"/>
    </row>
    <row r="608" spans="3:4" ht="12.95" customHeight="1" x14ac:dyDescent="0.2">
      <c r="C608" s="71"/>
      <c r="D608" s="71"/>
    </row>
    <row r="609" spans="3:4" ht="12.95" customHeight="1" x14ac:dyDescent="0.2">
      <c r="C609" s="71"/>
      <c r="D609" s="71"/>
    </row>
    <row r="610" spans="3:4" ht="12.95" customHeight="1" x14ac:dyDescent="0.2">
      <c r="C610" s="71"/>
      <c r="D610" s="71"/>
    </row>
    <row r="611" spans="3:4" ht="12.95" customHeight="1" x14ac:dyDescent="0.2">
      <c r="C611" s="71"/>
      <c r="D611" s="71"/>
    </row>
    <row r="612" spans="3:4" ht="12.95" customHeight="1" x14ac:dyDescent="0.2">
      <c r="C612" s="71"/>
      <c r="D612" s="71"/>
    </row>
    <row r="613" spans="3:4" ht="12.95" customHeight="1" x14ac:dyDescent="0.2">
      <c r="C613" s="71"/>
      <c r="D613" s="71"/>
    </row>
    <row r="614" spans="3:4" ht="12.95" customHeight="1" x14ac:dyDescent="0.2">
      <c r="C614" s="71"/>
      <c r="D614" s="71"/>
    </row>
    <row r="615" spans="3:4" ht="12.95" customHeight="1" x14ac:dyDescent="0.2">
      <c r="C615" s="71"/>
      <c r="D615" s="71"/>
    </row>
    <row r="616" spans="3:4" ht="12.95" customHeight="1" x14ac:dyDescent="0.2">
      <c r="C616" s="71"/>
      <c r="D616" s="71"/>
    </row>
    <row r="617" spans="3:4" ht="12.95" customHeight="1" x14ac:dyDescent="0.2">
      <c r="C617" s="71"/>
      <c r="D617" s="71"/>
    </row>
    <row r="618" spans="3:4" ht="12.95" customHeight="1" x14ac:dyDescent="0.2">
      <c r="C618" s="71"/>
      <c r="D618" s="71"/>
    </row>
    <row r="619" spans="3:4" ht="12.95" customHeight="1" x14ac:dyDescent="0.2">
      <c r="C619" s="71"/>
      <c r="D619" s="71"/>
    </row>
    <row r="620" spans="3:4" ht="12.95" customHeight="1" x14ac:dyDescent="0.2">
      <c r="C620" s="71"/>
      <c r="D620" s="71"/>
    </row>
    <row r="621" spans="3:4" ht="12.95" customHeight="1" x14ac:dyDescent="0.2">
      <c r="C621" s="71"/>
      <c r="D621" s="71"/>
    </row>
    <row r="622" spans="3:4" ht="12.95" customHeight="1" x14ac:dyDescent="0.2">
      <c r="C622" s="71"/>
      <c r="D622" s="71"/>
    </row>
    <row r="623" spans="3:4" ht="12.95" customHeight="1" x14ac:dyDescent="0.2">
      <c r="C623" s="71"/>
      <c r="D623" s="71"/>
    </row>
    <row r="624" spans="3:4" ht="12.95" customHeight="1" x14ac:dyDescent="0.2">
      <c r="C624" s="71"/>
      <c r="D624" s="71"/>
    </row>
    <row r="625" spans="3:4" ht="12.95" customHeight="1" x14ac:dyDescent="0.2">
      <c r="C625" s="71"/>
      <c r="D625" s="71"/>
    </row>
    <row r="626" spans="3:4" ht="12.95" customHeight="1" x14ac:dyDescent="0.2">
      <c r="C626" s="71"/>
      <c r="D626" s="71"/>
    </row>
    <row r="627" spans="3:4" ht="12.95" customHeight="1" x14ac:dyDescent="0.2">
      <c r="C627" s="71"/>
      <c r="D627" s="71"/>
    </row>
    <row r="628" spans="3:4" ht="12.95" customHeight="1" x14ac:dyDescent="0.2">
      <c r="C628" s="71"/>
      <c r="D628" s="71"/>
    </row>
    <row r="629" spans="3:4" ht="12.95" customHeight="1" x14ac:dyDescent="0.2">
      <c r="C629" s="71"/>
      <c r="D629" s="71"/>
    </row>
    <row r="630" spans="3:4" ht="12.95" customHeight="1" x14ac:dyDescent="0.2">
      <c r="C630" s="71"/>
      <c r="D630" s="71"/>
    </row>
    <row r="631" spans="3:4" ht="12.95" customHeight="1" x14ac:dyDescent="0.2">
      <c r="C631" s="71"/>
      <c r="D631" s="71"/>
    </row>
    <row r="632" spans="3:4" ht="12.95" customHeight="1" x14ac:dyDescent="0.2">
      <c r="C632" s="71"/>
      <c r="D632" s="71"/>
    </row>
    <row r="633" spans="3:4" ht="12.95" customHeight="1" x14ac:dyDescent="0.2">
      <c r="C633" s="71"/>
      <c r="D633" s="71"/>
    </row>
    <row r="634" spans="3:4" ht="12.95" customHeight="1" x14ac:dyDescent="0.2">
      <c r="C634" s="71"/>
      <c r="D634" s="71"/>
    </row>
    <row r="635" spans="3:4" ht="12.95" customHeight="1" x14ac:dyDescent="0.2">
      <c r="C635" s="71"/>
      <c r="D635" s="71"/>
    </row>
    <row r="636" spans="3:4" ht="12.95" customHeight="1" x14ac:dyDescent="0.2">
      <c r="C636" s="71"/>
      <c r="D636" s="71"/>
    </row>
    <row r="637" spans="3:4" ht="12.95" customHeight="1" x14ac:dyDescent="0.2">
      <c r="C637" s="71"/>
      <c r="D637" s="71"/>
    </row>
    <row r="638" spans="3:4" ht="12.95" customHeight="1" x14ac:dyDescent="0.2">
      <c r="C638" s="71"/>
      <c r="D638" s="71"/>
    </row>
    <row r="639" spans="3:4" ht="12.95" customHeight="1" x14ac:dyDescent="0.2">
      <c r="C639" s="71"/>
      <c r="D639" s="71"/>
    </row>
    <row r="640" spans="3:4" ht="12.95" customHeight="1" x14ac:dyDescent="0.2">
      <c r="C640" s="71"/>
      <c r="D640" s="71"/>
    </row>
    <row r="641" spans="3:4" ht="12.95" customHeight="1" x14ac:dyDescent="0.2">
      <c r="C641" s="71"/>
      <c r="D641" s="71"/>
    </row>
    <row r="642" spans="3:4" ht="12.95" customHeight="1" x14ac:dyDescent="0.2">
      <c r="C642" s="71"/>
      <c r="D642" s="71"/>
    </row>
    <row r="643" spans="3:4" ht="12.95" customHeight="1" x14ac:dyDescent="0.2">
      <c r="C643" s="71"/>
      <c r="D643" s="71"/>
    </row>
    <row r="644" spans="3:4" ht="12.95" customHeight="1" x14ac:dyDescent="0.2">
      <c r="C644" s="71"/>
      <c r="D644" s="71"/>
    </row>
    <row r="645" spans="3:4" ht="12.95" customHeight="1" x14ac:dyDescent="0.2">
      <c r="C645" s="71"/>
      <c r="D645" s="71"/>
    </row>
    <row r="646" spans="3:4" ht="12.95" customHeight="1" x14ac:dyDescent="0.2">
      <c r="C646" s="71"/>
      <c r="D646" s="71"/>
    </row>
    <row r="647" spans="3:4" ht="12.95" customHeight="1" x14ac:dyDescent="0.2">
      <c r="C647" s="71"/>
      <c r="D647" s="71"/>
    </row>
    <row r="648" spans="3:4" ht="12.95" customHeight="1" x14ac:dyDescent="0.2">
      <c r="C648" s="71"/>
      <c r="D648" s="71"/>
    </row>
    <row r="649" spans="3:4" ht="12.95" customHeight="1" x14ac:dyDescent="0.2">
      <c r="C649" s="71"/>
      <c r="D649" s="71"/>
    </row>
    <row r="650" spans="3:4" ht="12.95" customHeight="1" x14ac:dyDescent="0.2">
      <c r="C650" s="71"/>
      <c r="D650" s="71"/>
    </row>
    <row r="651" spans="3:4" ht="12.95" customHeight="1" x14ac:dyDescent="0.2">
      <c r="C651" s="71"/>
      <c r="D651" s="71"/>
    </row>
    <row r="652" spans="3:4" ht="12.95" customHeight="1" x14ac:dyDescent="0.2">
      <c r="C652" s="71"/>
      <c r="D652" s="71"/>
    </row>
    <row r="653" spans="3:4" ht="12.95" customHeight="1" x14ac:dyDescent="0.2">
      <c r="C653" s="71"/>
      <c r="D653" s="71"/>
    </row>
    <row r="654" spans="3:4" ht="12.95" customHeight="1" x14ac:dyDescent="0.2">
      <c r="C654" s="71"/>
      <c r="D654" s="71"/>
    </row>
    <row r="655" spans="3:4" ht="12.95" customHeight="1" x14ac:dyDescent="0.2">
      <c r="C655" s="71"/>
      <c r="D655" s="71"/>
    </row>
    <row r="656" spans="3:4" ht="12.95" customHeight="1" x14ac:dyDescent="0.2">
      <c r="C656" s="71"/>
      <c r="D656" s="71"/>
    </row>
    <row r="657" spans="3:4" ht="12.95" customHeight="1" x14ac:dyDescent="0.2">
      <c r="C657" s="71"/>
      <c r="D657" s="71"/>
    </row>
    <row r="658" spans="3:4" ht="12.95" customHeight="1" x14ac:dyDescent="0.2">
      <c r="C658" s="71"/>
      <c r="D658" s="71"/>
    </row>
    <row r="659" spans="3:4" ht="12.95" customHeight="1" x14ac:dyDescent="0.2">
      <c r="C659" s="71"/>
      <c r="D659" s="71"/>
    </row>
    <row r="660" spans="3:4" ht="12.95" customHeight="1" x14ac:dyDescent="0.2">
      <c r="C660" s="71"/>
      <c r="D660" s="71"/>
    </row>
    <row r="661" spans="3:4" ht="12.95" customHeight="1" x14ac:dyDescent="0.2">
      <c r="C661" s="71"/>
      <c r="D661" s="71"/>
    </row>
    <row r="662" spans="3:4" ht="12.95" customHeight="1" x14ac:dyDescent="0.2">
      <c r="C662" s="71"/>
      <c r="D662" s="71"/>
    </row>
    <row r="663" spans="3:4" ht="12.95" customHeight="1" x14ac:dyDescent="0.2">
      <c r="C663" s="71"/>
      <c r="D663" s="71"/>
    </row>
    <row r="664" spans="3:4" ht="12.95" customHeight="1" x14ac:dyDescent="0.2">
      <c r="C664" s="71"/>
      <c r="D664" s="71"/>
    </row>
    <row r="665" spans="3:4" ht="12.95" customHeight="1" x14ac:dyDescent="0.2">
      <c r="C665" s="71"/>
      <c r="D665" s="71"/>
    </row>
    <row r="666" spans="3:4" ht="12.95" customHeight="1" x14ac:dyDescent="0.2">
      <c r="C666" s="71"/>
      <c r="D666" s="71"/>
    </row>
    <row r="667" spans="3:4" ht="12.95" customHeight="1" x14ac:dyDescent="0.2">
      <c r="C667" s="71"/>
      <c r="D667" s="71"/>
    </row>
    <row r="668" spans="3:4" ht="12.95" customHeight="1" x14ac:dyDescent="0.2">
      <c r="C668" s="71"/>
      <c r="D668" s="71"/>
    </row>
    <row r="669" spans="3:4" ht="12.95" customHeight="1" x14ac:dyDescent="0.2">
      <c r="C669" s="71"/>
      <c r="D669" s="71"/>
    </row>
    <row r="670" spans="3:4" ht="12.95" customHeight="1" x14ac:dyDescent="0.2">
      <c r="C670" s="71"/>
      <c r="D670" s="71"/>
    </row>
    <row r="671" spans="3:4" ht="12.95" customHeight="1" x14ac:dyDescent="0.2">
      <c r="C671" s="71"/>
      <c r="D671" s="71"/>
    </row>
    <row r="672" spans="3:4" ht="12.95" customHeight="1" x14ac:dyDescent="0.2">
      <c r="C672" s="71"/>
      <c r="D672" s="71"/>
    </row>
    <row r="673" spans="3:4" ht="12.95" customHeight="1" x14ac:dyDescent="0.2">
      <c r="C673" s="71"/>
      <c r="D673" s="71"/>
    </row>
    <row r="674" spans="3:4" ht="12.95" customHeight="1" x14ac:dyDescent="0.2">
      <c r="C674" s="71"/>
      <c r="D674" s="71"/>
    </row>
    <row r="675" spans="3:4" ht="12.95" customHeight="1" x14ac:dyDescent="0.2">
      <c r="C675" s="71"/>
      <c r="D675" s="71"/>
    </row>
    <row r="676" spans="3:4" ht="12.95" customHeight="1" x14ac:dyDescent="0.2">
      <c r="C676" s="71"/>
      <c r="D676" s="71"/>
    </row>
    <row r="677" spans="3:4" ht="12.95" customHeight="1" x14ac:dyDescent="0.2">
      <c r="C677" s="71"/>
      <c r="D677" s="71"/>
    </row>
    <row r="678" spans="3:4" ht="12.95" customHeight="1" x14ac:dyDescent="0.2">
      <c r="C678" s="71"/>
      <c r="D678" s="71"/>
    </row>
    <row r="679" spans="3:4" ht="12.95" customHeight="1" x14ac:dyDescent="0.2">
      <c r="C679" s="71"/>
      <c r="D679" s="71"/>
    </row>
    <row r="680" spans="3:4" ht="12.95" customHeight="1" x14ac:dyDescent="0.2">
      <c r="C680" s="71"/>
      <c r="D680" s="71"/>
    </row>
    <row r="681" spans="3:4" ht="12.95" customHeight="1" x14ac:dyDescent="0.2">
      <c r="C681" s="71"/>
      <c r="D681" s="71"/>
    </row>
    <row r="682" spans="3:4" ht="12.95" customHeight="1" x14ac:dyDescent="0.2">
      <c r="C682" s="71"/>
      <c r="D682" s="71"/>
    </row>
    <row r="683" spans="3:4" ht="12.95" customHeight="1" x14ac:dyDescent="0.2">
      <c r="C683" s="71"/>
      <c r="D683" s="71"/>
    </row>
    <row r="684" spans="3:4" ht="12.95" customHeight="1" x14ac:dyDescent="0.2">
      <c r="C684" s="71"/>
      <c r="D684" s="71"/>
    </row>
    <row r="685" spans="3:4" ht="12.95" customHeight="1" x14ac:dyDescent="0.2">
      <c r="C685" s="71"/>
      <c r="D685" s="71"/>
    </row>
    <row r="686" spans="3:4" ht="12.95" customHeight="1" x14ac:dyDescent="0.2">
      <c r="C686" s="71"/>
      <c r="D686" s="71"/>
    </row>
    <row r="687" spans="3:4" ht="12.95" customHeight="1" x14ac:dyDescent="0.2">
      <c r="C687" s="71"/>
      <c r="D687" s="71"/>
    </row>
    <row r="688" spans="3:4" ht="12.95" customHeight="1" x14ac:dyDescent="0.2">
      <c r="C688" s="71"/>
      <c r="D688" s="71"/>
    </row>
    <row r="689" spans="3:4" ht="12.95" customHeight="1" x14ac:dyDescent="0.2">
      <c r="C689" s="71"/>
      <c r="D689" s="71"/>
    </row>
    <row r="690" spans="3:4" ht="12.95" customHeight="1" x14ac:dyDescent="0.2">
      <c r="C690" s="71"/>
      <c r="D690" s="71"/>
    </row>
    <row r="691" spans="3:4" ht="12.95" customHeight="1" x14ac:dyDescent="0.2">
      <c r="C691" s="71"/>
      <c r="D691" s="71"/>
    </row>
    <row r="692" spans="3:4" ht="12.95" customHeight="1" x14ac:dyDescent="0.2">
      <c r="C692" s="71"/>
      <c r="D692" s="71"/>
    </row>
    <row r="693" spans="3:4" ht="12.95" customHeight="1" x14ac:dyDescent="0.2">
      <c r="C693" s="71"/>
      <c r="D693" s="71"/>
    </row>
    <row r="694" spans="3:4" ht="12.95" customHeight="1" x14ac:dyDescent="0.2">
      <c r="C694" s="71"/>
      <c r="D694" s="71"/>
    </row>
    <row r="695" spans="3:4" ht="12.95" customHeight="1" x14ac:dyDescent="0.2">
      <c r="C695" s="71"/>
      <c r="D695" s="71"/>
    </row>
    <row r="696" spans="3:4" ht="12.95" customHeight="1" x14ac:dyDescent="0.2">
      <c r="C696" s="71"/>
      <c r="D696" s="71"/>
    </row>
    <row r="697" spans="3:4" ht="12.95" customHeight="1" x14ac:dyDescent="0.2">
      <c r="C697" s="71"/>
      <c r="D697" s="71"/>
    </row>
    <row r="698" spans="3:4" ht="12.95" customHeight="1" x14ac:dyDescent="0.2">
      <c r="C698" s="71"/>
      <c r="D698" s="71"/>
    </row>
    <row r="699" spans="3:4" ht="12.95" customHeight="1" x14ac:dyDescent="0.2">
      <c r="C699" s="71"/>
      <c r="D699" s="71"/>
    </row>
    <row r="700" spans="3:4" ht="12.95" customHeight="1" x14ac:dyDescent="0.2">
      <c r="C700" s="71"/>
      <c r="D700" s="71"/>
    </row>
    <row r="701" spans="3:4" ht="12.95" customHeight="1" x14ac:dyDescent="0.2">
      <c r="C701" s="71"/>
      <c r="D701" s="71"/>
    </row>
    <row r="702" spans="3:4" ht="12.95" customHeight="1" x14ac:dyDescent="0.2">
      <c r="C702" s="71"/>
      <c r="D702" s="71"/>
    </row>
    <row r="703" spans="3:4" ht="12.95" customHeight="1" x14ac:dyDescent="0.2">
      <c r="C703" s="71"/>
      <c r="D703" s="71"/>
    </row>
    <row r="704" spans="3:4" ht="12.95" customHeight="1" x14ac:dyDescent="0.2">
      <c r="C704" s="71"/>
      <c r="D704" s="71"/>
    </row>
    <row r="705" spans="3:4" ht="12.95" customHeight="1" x14ac:dyDescent="0.2">
      <c r="C705" s="71"/>
      <c r="D705" s="71"/>
    </row>
    <row r="706" spans="3:4" ht="12.95" customHeight="1" x14ac:dyDescent="0.2">
      <c r="C706" s="71"/>
      <c r="D706" s="71"/>
    </row>
    <row r="707" spans="3:4" ht="12.95" customHeight="1" x14ac:dyDescent="0.2">
      <c r="C707" s="71"/>
      <c r="D707" s="71"/>
    </row>
    <row r="708" spans="3:4" ht="12.95" customHeight="1" x14ac:dyDescent="0.2">
      <c r="C708" s="71"/>
      <c r="D708" s="71"/>
    </row>
    <row r="709" spans="3:4" ht="12.95" customHeight="1" x14ac:dyDescent="0.2">
      <c r="C709" s="71"/>
      <c r="D709" s="71"/>
    </row>
    <row r="710" spans="3:4" ht="12.95" customHeight="1" x14ac:dyDescent="0.2">
      <c r="C710" s="71"/>
      <c r="D710" s="71"/>
    </row>
    <row r="711" spans="3:4" ht="12.95" customHeight="1" x14ac:dyDescent="0.2">
      <c r="C711" s="71"/>
      <c r="D711" s="71"/>
    </row>
    <row r="712" spans="3:4" ht="12.95" customHeight="1" x14ac:dyDescent="0.2">
      <c r="C712" s="71"/>
      <c r="D712" s="71"/>
    </row>
    <row r="713" spans="3:4" ht="12.95" customHeight="1" x14ac:dyDescent="0.2">
      <c r="C713" s="71"/>
      <c r="D713" s="71"/>
    </row>
    <row r="714" spans="3:4" ht="12.95" customHeight="1" x14ac:dyDescent="0.2">
      <c r="C714" s="71"/>
      <c r="D714" s="71"/>
    </row>
    <row r="715" spans="3:4" ht="12.95" customHeight="1" x14ac:dyDescent="0.2">
      <c r="C715" s="71"/>
      <c r="D715" s="71"/>
    </row>
    <row r="716" spans="3:4" ht="12.95" customHeight="1" x14ac:dyDescent="0.2">
      <c r="C716" s="71"/>
      <c r="D716" s="71"/>
    </row>
    <row r="717" spans="3:4" ht="12.95" customHeight="1" x14ac:dyDescent="0.2">
      <c r="C717" s="71"/>
      <c r="D717" s="71"/>
    </row>
    <row r="718" spans="3:4" ht="12.95" customHeight="1" x14ac:dyDescent="0.2">
      <c r="C718" s="71"/>
      <c r="D718" s="71"/>
    </row>
    <row r="719" spans="3:4" ht="12.95" customHeight="1" x14ac:dyDescent="0.2">
      <c r="C719" s="71"/>
      <c r="D719" s="71"/>
    </row>
    <row r="720" spans="3:4" ht="12.95" customHeight="1" x14ac:dyDescent="0.2">
      <c r="C720" s="71"/>
      <c r="D720" s="71"/>
    </row>
    <row r="721" spans="3:4" ht="12.95" customHeight="1" x14ac:dyDescent="0.2">
      <c r="C721" s="71"/>
      <c r="D721" s="71"/>
    </row>
    <row r="722" spans="3:4" ht="12.95" customHeight="1" x14ac:dyDescent="0.2">
      <c r="C722" s="71"/>
      <c r="D722" s="71"/>
    </row>
    <row r="723" spans="3:4" ht="12.95" customHeight="1" x14ac:dyDescent="0.2">
      <c r="C723" s="71"/>
      <c r="D723" s="71"/>
    </row>
    <row r="724" spans="3:4" ht="12.95" customHeight="1" x14ac:dyDescent="0.2">
      <c r="C724" s="71"/>
      <c r="D724" s="71"/>
    </row>
    <row r="725" spans="3:4" ht="12.95" customHeight="1" x14ac:dyDescent="0.2">
      <c r="C725" s="71"/>
      <c r="D725" s="71"/>
    </row>
    <row r="726" spans="3:4" ht="12.95" customHeight="1" x14ac:dyDescent="0.2">
      <c r="C726" s="71"/>
      <c r="D726" s="71"/>
    </row>
    <row r="727" spans="3:4" ht="12.95" customHeight="1" x14ac:dyDescent="0.2">
      <c r="C727" s="71"/>
      <c r="D727" s="71"/>
    </row>
    <row r="728" spans="3:4" ht="12.95" customHeight="1" x14ac:dyDescent="0.2">
      <c r="C728" s="71"/>
      <c r="D728" s="71"/>
    </row>
    <row r="729" spans="3:4" ht="12.95" customHeight="1" x14ac:dyDescent="0.2">
      <c r="C729" s="71"/>
      <c r="D729" s="71"/>
    </row>
    <row r="730" spans="3:4" ht="12.95" customHeight="1" x14ac:dyDescent="0.2">
      <c r="C730" s="71"/>
      <c r="D730" s="71"/>
    </row>
    <row r="731" spans="3:4" ht="12.95" customHeight="1" x14ac:dyDescent="0.2">
      <c r="C731" s="71"/>
      <c r="D731" s="71"/>
    </row>
    <row r="732" spans="3:4" ht="12.95" customHeight="1" x14ac:dyDescent="0.2">
      <c r="C732" s="71"/>
      <c r="D732" s="71"/>
    </row>
    <row r="733" spans="3:4" ht="12.95" customHeight="1" x14ac:dyDescent="0.2">
      <c r="C733" s="71"/>
      <c r="D733" s="71"/>
    </row>
    <row r="734" spans="3:4" ht="12.95" customHeight="1" x14ac:dyDescent="0.2">
      <c r="C734" s="71"/>
      <c r="D734" s="71"/>
    </row>
    <row r="735" spans="3:4" ht="12.95" customHeight="1" x14ac:dyDescent="0.2">
      <c r="C735" s="71"/>
      <c r="D735" s="71"/>
    </row>
    <row r="736" spans="3:4" ht="12.95" customHeight="1" x14ac:dyDescent="0.2">
      <c r="C736" s="71"/>
      <c r="D736" s="71"/>
    </row>
    <row r="737" spans="3:4" ht="12.95" customHeight="1" x14ac:dyDescent="0.2">
      <c r="C737" s="71"/>
      <c r="D737" s="71"/>
    </row>
    <row r="738" spans="3:4" ht="12.95" customHeight="1" x14ac:dyDescent="0.2">
      <c r="C738" s="71"/>
      <c r="D738" s="71"/>
    </row>
    <row r="739" spans="3:4" ht="12.95" customHeight="1" x14ac:dyDescent="0.2">
      <c r="C739" s="71"/>
      <c r="D739" s="71"/>
    </row>
    <row r="740" spans="3:4" ht="12.95" customHeight="1" x14ac:dyDescent="0.2">
      <c r="C740" s="71"/>
      <c r="D740" s="71"/>
    </row>
    <row r="741" spans="3:4" ht="12.95" customHeight="1" x14ac:dyDescent="0.2">
      <c r="C741" s="71"/>
      <c r="D741" s="71"/>
    </row>
    <row r="742" spans="3:4" ht="12.95" customHeight="1" x14ac:dyDescent="0.2">
      <c r="C742" s="71"/>
      <c r="D742" s="71"/>
    </row>
    <row r="743" spans="3:4" ht="12.95" customHeight="1" x14ac:dyDescent="0.2">
      <c r="C743" s="71"/>
      <c r="D743" s="71"/>
    </row>
    <row r="744" spans="3:4" ht="12.95" customHeight="1" x14ac:dyDescent="0.2">
      <c r="C744" s="71"/>
      <c r="D744" s="71"/>
    </row>
    <row r="745" spans="3:4" ht="12.95" customHeight="1" x14ac:dyDescent="0.2">
      <c r="C745" s="71"/>
      <c r="D745" s="71"/>
    </row>
    <row r="746" spans="3:4" ht="12.95" customHeight="1" x14ac:dyDescent="0.2">
      <c r="C746" s="71"/>
      <c r="D746" s="71"/>
    </row>
    <row r="747" spans="3:4" ht="12.95" customHeight="1" x14ac:dyDescent="0.2">
      <c r="C747" s="71"/>
      <c r="D747" s="71"/>
    </row>
    <row r="748" spans="3:4" ht="12.95" customHeight="1" x14ac:dyDescent="0.2">
      <c r="C748" s="71"/>
      <c r="D748" s="71"/>
    </row>
    <row r="749" spans="3:4" ht="12.95" customHeight="1" x14ac:dyDescent="0.2">
      <c r="C749" s="71"/>
      <c r="D749" s="71"/>
    </row>
    <row r="750" spans="3:4" ht="12.95" customHeight="1" x14ac:dyDescent="0.2">
      <c r="C750" s="71"/>
      <c r="D750" s="71"/>
    </row>
    <row r="751" spans="3:4" ht="12.95" customHeight="1" x14ac:dyDescent="0.2">
      <c r="C751" s="71"/>
      <c r="D751" s="71"/>
    </row>
    <row r="752" spans="3:4" ht="12.95" customHeight="1" x14ac:dyDescent="0.2">
      <c r="C752" s="71"/>
      <c r="D752" s="71"/>
    </row>
    <row r="753" spans="3:4" ht="12.95" customHeight="1" x14ac:dyDescent="0.2">
      <c r="C753" s="71"/>
      <c r="D753" s="71"/>
    </row>
    <row r="754" spans="3:4" ht="12.95" customHeight="1" x14ac:dyDescent="0.2">
      <c r="C754" s="71"/>
      <c r="D754" s="71"/>
    </row>
    <row r="755" spans="3:4" ht="12.95" customHeight="1" x14ac:dyDescent="0.2">
      <c r="C755" s="71"/>
      <c r="D755" s="71"/>
    </row>
    <row r="756" spans="3:4" ht="12.95" customHeight="1" x14ac:dyDescent="0.2">
      <c r="C756" s="71"/>
      <c r="D756" s="71"/>
    </row>
    <row r="757" spans="3:4" ht="12.95" customHeight="1" x14ac:dyDescent="0.2">
      <c r="C757" s="71"/>
      <c r="D757" s="71"/>
    </row>
    <row r="758" spans="3:4" ht="12.95" customHeight="1" x14ac:dyDescent="0.2">
      <c r="C758" s="71"/>
      <c r="D758" s="71"/>
    </row>
    <row r="759" spans="3:4" ht="12.95" customHeight="1" x14ac:dyDescent="0.2">
      <c r="C759" s="71"/>
      <c r="D759" s="71"/>
    </row>
    <row r="760" spans="3:4" ht="12.95" customHeight="1" x14ac:dyDescent="0.2">
      <c r="C760" s="71"/>
      <c r="D760" s="71"/>
    </row>
    <row r="761" spans="3:4" ht="12.95" customHeight="1" x14ac:dyDescent="0.2">
      <c r="C761" s="71"/>
      <c r="D761" s="71"/>
    </row>
    <row r="762" spans="3:4" ht="12.95" customHeight="1" x14ac:dyDescent="0.2">
      <c r="C762" s="71"/>
      <c r="D762" s="71"/>
    </row>
    <row r="763" spans="3:4" ht="12.95" customHeight="1" x14ac:dyDescent="0.2">
      <c r="C763" s="71"/>
      <c r="D763" s="71"/>
    </row>
    <row r="764" spans="3:4" ht="12.95" customHeight="1" x14ac:dyDescent="0.2">
      <c r="C764" s="71"/>
      <c r="D764" s="71"/>
    </row>
    <row r="765" spans="3:4" ht="12.95" customHeight="1" x14ac:dyDescent="0.2">
      <c r="C765" s="71"/>
      <c r="D765" s="71"/>
    </row>
    <row r="766" spans="3:4" ht="12.95" customHeight="1" x14ac:dyDescent="0.2">
      <c r="C766" s="71"/>
      <c r="D766" s="71"/>
    </row>
    <row r="767" spans="3:4" ht="12.95" customHeight="1" x14ac:dyDescent="0.2">
      <c r="C767" s="71"/>
      <c r="D767" s="71"/>
    </row>
    <row r="768" spans="3:4" ht="12.95" customHeight="1" x14ac:dyDescent="0.2">
      <c r="C768" s="71"/>
      <c r="D768" s="71"/>
    </row>
    <row r="769" spans="3:4" ht="12.95" customHeight="1" x14ac:dyDescent="0.2">
      <c r="C769" s="71"/>
      <c r="D769" s="71"/>
    </row>
    <row r="770" spans="3:4" ht="12.95" customHeight="1" x14ac:dyDescent="0.2">
      <c r="C770" s="71"/>
      <c r="D770" s="71"/>
    </row>
    <row r="771" spans="3:4" ht="12.95" customHeight="1" x14ac:dyDescent="0.2">
      <c r="C771" s="71"/>
      <c r="D771" s="71"/>
    </row>
    <row r="772" spans="3:4" ht="12.95" customHeight="1" x14ac:dyDescent="0.2">
      <c r="C772" s="71"/>
      <c r="D772" s="71"/>
    </row>
    <row r="773" spans="3:4" ht="12.95" customHeight="1" x14ac:dyDescent="0.2">
      <c r="C773" s="71"/>
      <c r="D773" s="71"/>
    </row>
    <row r="774" spans="3:4" ht="12.95" customHeight="1" x14ac:dyDescent="0.2">
      <c r="C774" s="71"/>
      <c r="D774" s="71"/>
    </row>
    <row r="775" spans="3:4" ht="12.95" customHeight="1" x14ac:dyDescent="0.2">
      <c r="C775" s="71"/>
      <c r="D775" s="71"/>
    </row>
    <row r="776" spans="3:4" ht="12.95" customHeight="1" x14ac:dyDescent="0.2">
      <c r="C776" s="71"/>
      <c r="D776" s="71"/>
    </row>
    <row r="777" spans="3:4" ht="12.95" customHeight="1" x14ac:dyDescent="0.2">
      <c r="C777" s="71"/>
      <c r="D777" s="71"/>
    </row>
    <row r="778" spans="3:4" ht="12.95" customHeight="1" x14ac:dyDescent="0.2">
      <c r="C778" s="71"/>
      <c r="D778" s="71"/>
    </row>
    <row r="779" spans="3:4" ht="12.95" customHeight="1" x14ac:dyDescent="0.2">
      <c r="C779" s="71"/>
      <c r="D779" s="71"/>
    </row>
    <row r="780" spans="3:4" ht="12.95" customHeight="1" x14ac:dyDescent="0.2">
      <c r="C780" s="71"/>
      <c r="D780" s="71"/>
    </row>
    <row r="781" spans="3:4" ht="12.95" customHeight="1" x14ac:dyDescent="0.2">
      <c r="C781" s="71"/>
      <c r="D781" s="71"/>
    </row>
    <row r="782" spans="3:4" ht="12.95" customHeight="1" x14ac:dyDescent="0.2">
      <c r="C782" s="71"/>
      <c r="D782" s="71"/>
    </row>
    <row r="783" spans="3:4" ht="12.95" customHeight="1" x14ac:dyDescent="0.2">
      <c r="C783" s="71"/>
      <c r="D783" s="71"/>
    </row>
    <row r="784" spans="3:4" ht="12.95" customHeight="1" x14ac:dyDescent="0.2">
      <c r="C784" s="71"/>
      <c r="D784" s="71"/>
    </row>
    <row r="785" spans="3:4" ht="12.95" customHeight="1" x14ac:dyDescent="0.2">
      <c r="C785" s="71"/>
      <c r="D785" s="71"/>
    </row>
    <row r="786" spans="3:4" ht="12.95" customHeight="1" x14ac:dyDescent="0.2">
      <c r="C786" s="71"/>
      <c r="D786" s="71"/>
    </row>
    <row r="787" spans="3:4" ht="12.95" customHeight="1" x14ac:dyDescent="0.2">
      <c r="C787" s="71"/>
      <c r="D787" s="71"/>
    </row>
    <row r="788" spans="3:4" ht="12.95" customHeight="1" x14ac:dyDescent="0.2">
      <c r="C788" s="71"/>
      <c r="D788" s="71"/>
    </row>
    <row r="789" spans="3:4" ht="12.95" customHeight="1" x14ac:dyDescent="0.2">
      <c r="C789" s="71"/>
      <c r="D789" s="71"/>
    </row>
    <row r="790" spans="3:4" ht="12.95" customHeight="1" x14ac:dyDescent="0.2">
      <c r="C790" s="71"/>
      <c r="D790" s="71"/>
    </row>
    <row r="791" spans="3:4" ht="12.95" customHeight="1" x14ac:dyDescent="0.2">
      <c r="C791" s="71"/>
      <c r="D791" s="71"/>
    </row>
    <row r="792" spans="3:4" ht="12.95" customHeight="1" x14ac:dyDescent="0.2">
      <c r="C792" s="71"/>
      <c r="D792" s="71"/>
    </row>
    <row r="793" spans="3:4" ht="12.95" customHeight="1" x14ac:dyDescent="0.2">
      <c r="C793" s="71"/>
      <c r="D793" s="71"/>
    </row>
    <row r="794" spans="3:4" ht="12.95" customHeight="1" x14ac:dyDescent="0.2">
      <c r="C794" s="71"/>
      <c r="D794" s="71"/>
    </row>
    <row r="795" spans="3:4" ht="12.95" customHeight="1" x14ac:dyDescent="0.2">
      <c r="C795" s="71"/>
      <c r="D795" s="71"/>
    </row>
    <row r="796" spans="3:4" ht="12.95" customHeight="1" x14ac:dyDescent="0.2">
      <c r="C796" s="71"/>
      <c r="D796" s="71"/>
    </row>
    <row r="797" spans="3:4" ht="12.95" customHeight="1" x14ac:dyDescent="0.2">
      <c r="C797" s="71"/>
      <c r="D797" s="71"/>
    </row>
    <row r="798" spans="3:4" ht="12.95" customHeight="1" x14ac:dyDescent="0.2">
      <c r="C798" s="71"/>
      <c r="D798" s="71"/>
    </row>
    <row r="799" spans="3:4" ht="12.95" customHeight="1" x14ac:dyDescent="0.2">
      <c r="C799" s="71"/>
      <c r="D799" s="71"/>
    </row>
    <row r="800" spans="3:4" ht="12.95" customHeight="1" x14ac:dyDescent="0.2">
      <c r="C800" s="71"/>
      <c r="D800" s="71"/>
    </row>
    <row r="801" spans="3:4" ht="12.95" customHeight="1" x14ac:dyDescent="0.2">
      <c r="C801" s="71"/>
      <c r="D801" s="71"/>
    </row>
    <row r="802" spans="3:4" ht="12.95" customHeight="1" x14ac:dyDescent="0.2">
      <c r="C802" s="71"/>
      <c r="D802" s="71"/>
    </row>
    <row r="803" spans="3:4" ht="12.95" customHeight="1" x14ac:dyDescent="0.2">
      <c r="C803" s="71"/>
      <c r="D803" s="71"/>
    </row>
    <row r="804" spans="3:4" ht="12.95" customHeight="1" x14ac:dyDescent="0.2">
      <c r="C804" s="71"/>
      <c r="D804" s="71"/>
    </row>
    <row r="805" spans="3:4" ht="12.95" customHeight="1" x14ac:dyDescent="0.2">
      <c r="C805" s="71"/>
      <c r="D805" s="71"/>
    </row>
    <row r="806" spans="3:4" ht="12.95" customHeight="1" x14ac:dyDescent="0.2">
      <c r="C806" s="71"/>
      <c r="D806" s="71"/>
    </row>
    <row r="807" spans="3:4" ht="12.95" customHeight="1" x14ac:dyDescent="0.2">
      <c r="C807" s="71"/>
      <c r="D807" s="71"/>
    </row>
    <row r="808" spans="3:4" ht="12.95" customHeight="1" x14ac:dyDescent="0.2">
      <c r="C808" s="71"/>
      <c r="D808" s="71"/>
    </row>
    <row r="809" spans="3:4" ht="12.95" customHeight="1" x14ac:dyDescent="0.2">
      <c r="C809" s="71"/>
      <c r="D809" s="71"/>
    </row>
    <row r="810" spans="3:4" ht="12.95" customHeight="1" x14ac:dyDescent="0.2">
      <c r="C810" s="71"/>
      <c r="D810" s="71"/>
    </row>
    <row r="811" spans="3:4" ht="12.95" customHeight="1" x14ac:dyDescent="0.2">
      <c r="C811" s="71"/>
      <c r="D811" s="71"/>
    </row>
    <row r="812" spans="3:4" ht="12.95" customHeight="1" x14ac:dyDescent="0.2">
      <c r="C812" s="71"/>
      <c r="D812" s="71"/>
    </row>
    <row r="813" spans="3:4" ht="12.95" customHeight="1" x14ac:dyDescent="0.2">
      <c r="C813" s="71"/>
      <c r="D813" s="71"/>
    </row>
    <row r="814" spans="3:4" ht="12.95" customHeight="1" x14ac:dyDescent="0.2">
      <c r="C814" s="71"/>
      <c r="D814" s="71"/>
    </row>
    <row r="815" spans="3:4" ht="12.95" customHeight="1" x14ac:dyDescent="0.2">
      <c r="C815" s="71"/>
      <c r="D815" s="71"/>
    </row>
    <row r="816" spans="3:4" ht="12.95" customHeight="1" x14ac:dyDescent="0.2">
      <c r="C816" s="71"/>
      <c r="D816" s="71"/>
    </row>
    <row r="817" spans="3:4" ht="12.95" customHeight="1" x14ac:dyDescent="0.2">
      <c r="C817" s="71"/>
      <c r="D817" s="71"/>
    </row>
    <row r="818" spans="3:4" ht="12.95" customHeight="1" x14ac:dyDescent="0.2">
      <c r="C818" s="71"/>
      <c r="D818" s="71"/>
    </row>
    <row r="819" spans="3:4" ht="12.95" customHeight="1" x14ac:dyDescent="0.2">
      <c r="C819" s="71"/>
      <c r="D819" s="71"/>
    </row>
    <row r="820" spans="3:4" ht="12.95" customHeight="1" x14ac:dyDescent="0.2">
      <c r="C820" s="71"/>
      <c r="D820" s="71"/>
    </row>
    <row r="821" spans="3:4" ht="12.95" customHeight="1" x14ac:dyDescent="0.2">
      <c r="C821" s="71"/>
      <c r="D821" s="71"/>
    </row>
    <row r="822" spans="3:4" ht="12.95" customHeight="1" x14ac:dyDescent="0.2">
      <c r="C822" s="71"/>
      <c r="D822" s="71"/>
    </row>
    <row r="823" spans="3:4" ht="12.95" customHeight="1" x14ac:dyDescent="0.2">
      <c r="C823" s="71"/>
      <c r="D823" s="71"/>
    </row>
    <row r="824" spans="3:4" ht="12.95" customHeight="1" x14ac:dyDescent="0.2">
      <c r="C824" s="71"/>
      <c r="D824" s="71"/>
    </row>
    <row r="825" spans="3:4" ht="12.95" customHeight="1" x14ac:dyDescent="0.2">
      <c r="C825" s="71"/>
      <c r="D825" s="71"/>
    </row>
    <row r="826" spans="3:4" ht="12.95" customHeight="1" x14ac:dyDescent="0.2">
      <c r="C826" s="71"/>
      <c r="D826" s="71"/>
    </row>
    <row r="827" spans="3:4" ht="12.95" customHeight="1" x14ac:dyDescent="0.2">
      <c r="C827" s="71"/>
      <c r="D827" s="71"/>
    </row>
    <row r="828" spans="3:4" ht="12.95" customHeight="1" x14ac:dyDescent="0.2">
      <c r="C828" s="71"/>
      <c r="D828" s="71"/>
    </row>
    <row r="829" spans="3:4" ht="12.95" customHeight="1" x14ac:dyDescent="0.2">
      <c r="C829" s="71"/>
      <c r="D829" s="71"/>
    </row>
    <row r="830" spans="3:4" ht="12.95" customHeight="1" x14ac:dyDescent="0.2">
      <c r="C830" s="71"/>
      <c r="D830" s="71"/>
    </row>
    <row r="831" spans="3:4" ht="12.95" customHeight="1" x14ac:dyDescent="0.2">
      <c r="C831" s="71"/>
      <c r="D831" s="71"/>
    </row>
    <row r="832" spans="3:4" ht="12.95" customHeight="1" x14ac:dyDescent="0.2">
      <c r="C832" s="71"/>
      <c r="D832" s="71"/>
    </row>
    <row r="833" spans="3:4" ht="12.95" customHeight="1" x14ac:dyDescent="0.2">
      <c r="C833" s="71"/>
      <c r="D833" s="71"/>
    </row>
    <row r="834" spans="3:4" ht="12.95" customHeight="1" x14ac:dyDescent="0.2">
      <c r="C834" s="71"/>
      <c r="D834" s="71"/>
    </row>
    <row r="835" spans="3:4" ht="12.95" customHeight="1" x14ac:dyDescent="0.2">
      <c r="C835" s="71"/>
      <c r="D835" s="71"/>
    </row>
    <row r="836" spans="3:4" ht="12.95" customHeight="1" x14ac:dyDescent="0.2">
      <c r="C836" s="71"/>
      <c r="D836" s="71"/>
    </row>
    <row r="837" spans="3:4" ht="12.95" customHeight="1" x14ac:dyDescent="0.2">
      <c r="C837" s="71"/>
      <c r="D837" s="71"/>
    </row>
    <row r="838" spans="3:4" ht="12.95" customHeight="1" x14ac:dyDescent="0.2">
      <c r="C838" s="71"/>
      <c r="D838" s="71"/>
    </row>
    <row r="839" spans="3:4" ht="12.95" customHeight="1" x14ac:dyDescent="0.2">
      <c r="C839" s="71"/>
      <c r="D839" s="71"/>
    </row>
    <row r="840" spans="3:4" ht="12.95" customHeight="1" x14ac:dyDescent="0.2">
      <c r="C840" s="71"/>
      <c r="D840" s="71"/>
    </row>
    <row r="841" spans="3:4" ht="12.95" customHeight="1" x14ac:dyDescent="0.2">
      <c r="C841" s="71"/>
      <c r="D841" s="71"/>
    </row>
    <row r="842" spans="3:4" ht="12.95" customHeight="1" x14ac:dyDescent="0.2">
      <c r="C842" s="71"/>
      <c r="D842" s="71"/>
    </row>
    <row r="843" spans="3:4" ht="12.95" customHeight="1" x14ac:dyDescent="0.2">
      <c r="C843" s="71"/>
      <c r="D843" s="71"/>
    </row>
    <row r="844" spans="3:4" ht="12.95" customHeight="1" x14ac:dyDescent="0.2">
      <c r="C844" s="71"/>
      <c r="D844" s="71"/>
    </row>
    <row r="845" spans="3:4" ht="12.95" customHeight="1" x14ac:dyDescent="0.2">
      <c r="C845" s="71"/>
      <c r="D845" s="71"/>
    </row>
    <row r="846" spans="3:4" ht="12.95" customHeight="1" x14ac:dyDescent="0.2">
      <c r="C846" s="71"/>
      <c r="D846" s="71"/>
    </row>
    <row r="847" spans="3:4" ht="12.95" customHeight="1" x14ac:dyDescent="0.2">
      <c r="C847" s="71"/>
      <c r="D847" s="71"/>
    </row>
    <row r="848" spans="3:4" ht="12.95" customHeight="1" x14ac:dyDescent="0.2">
      <c r="C848" s="71"/>
      <c r="D848" s="71"/>
    </row>
    <row r="849" spans="3:4" ht="12.95" customHeight="1" x14ac:dyDescent="0.2">
      <c r="C849" s="71"/>
      <c r="D849" s="71"/>
    </row>
    <row r="850" spans="3:4" ht="12.95" customHeight="1" x14ac:dyDescent="0.2">
      <c r="C850" s="71"/>
      <c r="D850" s="71"/>
    </row>
    <row r="851" spans="3:4" ht="12.95" customHeight="1" x14ac:dyDescent="0.2">
      <c r="C851" s="71"/>
      <c r="D851" s="71"/>
    </row>
    <row r="852" spans="3:4" ht="12.95" customHeight="1" x14ac:dyDescent="0.2">
      <c r="C852" s="71"/>
      <c r="D852" s="71"/>
    </row>
    <row r="853" spans="3:4" ht="12.95" customHeight="1" x14ac:dyDescent="0.2">
      <c r="C853" s="71"/>
      <c r="D853" s="71"/>
    </row>
    <row r="854" spans="3:4" ht="12.95" customHeight="1" x14ac:dyDescent="0.2">
      <c r="C854" s="71"/>
      <c r="D854" s="71"/>
    </row>
    <row r="855" spans="3:4" ht="12.95" customHeight="1" x14ac:dyDescent="0.2">
      <c r="C855" s="71"/>
      <c r="D855" s="71"/>
    </row>
    <row r="856" spans="3:4" ht="12.95" customHeight="1" x14ac:dyDescent="0.2">
      <c r="C856" s="71"/>
      <c r="D856" s="71"/>
    </row>
    <row r="857" spans="3:4" ht="12.95" customHeight="1" x14ac:dyDescent="0.2">
      <c r="C857" s="71"/>
      <c r="D857" s="71"/>
    </row>
    <row r="858" spans="3:4" ht="12.95" customHeight="1" x14ac:dyDescent="0.2">
      <c r="C858" s="71"/>
      <c r="D858" s="71"/>
    </row>
    <row r="859" spans="3:4" ht="12.95" customHeight="1" x14ac:dyDescent="0.2">
      <c r="C859" s="71"/>
      <c r="D859" s="71"/>
    </row>
    <row r="860" spans="3:4" ht="12.95" customHeight="1" x14ac:dyDescent="0.2">
      <c r="C860" s="71"/>
      <c r="D860" s="71"/>
    </row>
    <row r="861" spans="3:4" ht="12.95" customHeight="1" x14ac:dyDescent="0.2">
      <c r="C861" s="71"/>
      <c r="D861" s="71"/>
    </row>
    <row r="862" spans="3:4" ht="12.95" customHeight="1" x14ac:dyDescent="0.2">
      <c r="C862" s="71"/>
      <c r="D862" s="71"/>
    </row>
    <row r="863" spans="3:4" ht="12.95" customHeight="1" x14ac:dyDescent="0.2">
      <c r="C863" s="71"/>
      <c r="D863" s="71"/>
    </row>
    <row r="864" spans="3:4" ht="12.95" customHeight="1" x14ac:dyDescent="0.2">
      <c r="C864" s="71"/>
      <c r="D864" s="71"/>
    </row>
    <row r="865" spans="3:4" ht="12.95" customHeight="1" x14ac:dyDescent="0.2">
      <c r="C865" s="71"/>
      <c r="D865" s="71"/>
    </row>
    <row r="866" spans="3:4" ht="12.95" customHeight="1" x14ac:dyDescent="0.2">
      <c r="C866" s="71"/>
      <c r="D866" s="71"/>
    </row>
    <row r="867" spans="3:4" ht="12.95" customHeight="1" x14ac:dyDescent="0.2">
      <c r="C867" s="71"/>
      <c r="D867" s="71"/>
    </row>
    <row r="868" spans="3:4" ht="12.95" customHeight="1" x14ac:dyDescent="0.2">
      <c r="C868" s="71"/>
      <c r="D868" s="71"/>
    </row>
    <row r="869" spans="3:4" ht="12.95" customHeight="1" x14ac:dyDescent="0.2">
      <c r="C869" s="71"/>
      <c r="D869" s="71"/>
    </row>
    <row r="870" spans="3:4" ht="12.95" customHeight="1" x14ac:dyDescent="0.2">
      <c r="C870" s="71"/>
      <c r="D870" s="71"/>
    </row>
    <row r="871" spans="3:4" ht="12.95" customHeight="1" x14ac:dyDescent="0.2">
      <c r="C871" s="71"/>
      <c r="D871" s="71"/>
    </row>
    <row r="872" spans="3:4" ht="12.95" customHeight="1" x14ac:dyDescent="0.2">
      <c r="C872" s="71"/>
      <c r="D872" s="71"/>
    </row>
    <row r="873" spans="3:4" ht="12.95" customHeight="1" x14ac:dyDescent="0.2">
      <c r="C873" s="71"/>
      <c r="D873" s="71"/>
    </row>
    <row r="874" spans="3:4" ht="12.95" customHeight="1" x14ac:dyDescent="0.2">
      <c r="C874" s="71"/>
      <c r="D874" s="71"/>
    </row>
    <row r="875" spans="3:4" ht="12.95" customHeight="1" x14ac:dyDescent="0.2">
      <c r="C875" s="71"/>
      <c r="D875" s="71"/>
    </row>
    <row r="876" spans="3:4" ht="12.95" customHeight="1" x14ac:dyDescent="0.2">
      <c r="C876" s="71"/>
      <c r="D876" s="71"/>
    </row>
    <row r="877" spans="3:4" ht="12.95" customHeight="1" x14ac:dyDescent="0.2">
      <c r="C877" s="71"/>
      <c r="D877" s="71"/>
    </row>
    <row r="878" spans="3:4" ht="12.95" customHeight="1" x14ac:dyDescent="0.2">
      <c r="C878" s="71"/>
      <c r="D878" s="71"/>
    </row>
    <row r="879" spans="3:4" ht="12.95" customHeight="1" x14ac:dyDescent="0.2">
      <c r="C879" s="71"/>
      <c r="D879" s="71"/>
    </row>
    <row r="880" spans="3:4" ht="12.95" customHeight="1" x14ac:dyDescent="0.2">
      <c r="C880" s="71"/>
      <c r="D880" s="71"/>
    </row>
    <row r="881" spans="3:4" ht="12.95" customHeight="1" x14ac:dyDescent="0.2">
      <c r="C881" s="71"/>
      <c r="D881" s="71"/>
    </row>
    <row r="882" spans="3:4" ht="12.95" customHeight="1" x14ac:dyDescent="0.2">
      <c r="C882" s="71"/>
      <c r="D882" s="71"/>
    </row>
    <row r="883" spans="3:4" ht="12.95" customHeight="1" x14ac:dyDescent="0.2">
      <c r="C883" s="71"/>
      <c r="D883" s="71"/>
    </row>
    <row r="884" spans="3:4" ht="12.95" customHeight="1" x14ac:dyDescent="0.2">
      <c r="C884" s="71"/>
      <c r="D884" s="71"/>
    </row>
    <row r="885" spans="3:4" ht="12.95" customHeight="1" x14ac:dyDescent="0.2">
      <c r="C885" s="71"/>
      <c r="D885" s="71"/>
    </row>
    <row r="886" spans="3:4" ht="12.95" customHeight="1" x14ac:dyDescent="0.2">
      <c r="C886" s="71"/>
      <c r="D886" s="71"/>
    </row>
    <row r="887" spans="3:4" ht="12.95" customHeight="1" x14ac:dyDescent="0.2">
      <c r="C887" s="71"/>
      <c r="D887" s="71"/>
    </row>
    <row r="888" spans="3:4" ht="12.95" customHeight="1" x14ac:dyDescent="0.2">
      <c r="C888" s="71"/>
      <c r="D888" s="71"/>
    </row>
    <row r="889" spans="3:4" ht="12.95" customHeight="1" x14ac:dyDescent="0.2">
      <c r="C889" s="71"/>
      <c r="D889" s="71"/>
    </row>
    <row r="890" spans="3:4" ht="12.95" customHeight="1" x14ac:dyDescent="0.2">
      <c r="C890" s="71"/>
      <c r="D890" s="71"/>
    </row>
    <row r="891" spans="3:4" ht="12.95" customHeight="1" x14ac:dyDescent="0.2">
      <c r="C891" s="71"/>
      <c r="D891" s="71"/>
    </row>
    <row r="892" spans="3:4" ht="12.95" customHeight="1" x14ac:dyDescent="0.2">
      <c r="C892" s="71"/>
      <c r="D892" s="71"/>
    </row>
    <row r="893" spans="3:4" ht="12.95" customHeight="1" x14ac:dyDescent="0.2">
      <c r="C893" s="71"/>
      <c r="D893" s="71"/>
    </row>
    <row r="894" spans="3:4" ht="12.95" customHeight="1" x14ac:dyDescent="0.2">
      <c r="C894" s="71"/>
      <c r="D894" s="71"/>
    </row>
    <row r="895" spans="3:4" ht="12.95" customHeight="1" x14ac:dyDescent="0.2">
      <c r="C895" s="71"/>
      <c r="D895" s="71"/>
    </row>
    <row r="896" spans="3:4" ht="12.95" customHeight="1" x14ac:dyDescent="0.2">
      <c r="C896" s="71"/>
      <c r="D896" s="71"/>
    </row>
    <row r="897" spans="3:4" ht="12.95" customHeight="1" x14ac:dyDescent="0.2">
      <c r="C897" s="71"/>
      <c r="D897" s="71"/>
    </row>
    <row r="898" spans="3:4" ht="12.95" customHeight="1" x14ac:dyDescent="0.2">
      <c r="C898" s="71"/>
      <c r="D898" s="71"/>
    </row>
    <row r="899" spans="3:4" ht="12.95" customHeight="1" x14ac:dyDescent="0.2">
      <c r="C899" s="71"/>
      <c r="D899" s="71"/>
    </row>
    <row r="900" spans="3:4" ht="12.95" customHeight="1" x14ac:dyDescent="0.2">
      <c r="C900" s="71"/>
      <c r="D900" s="71"/>
    </row>
    <row r="901" spans="3:4" ht="12.95" customHeight="1" x14ac:dyDescent="0.2">
      <c r="C901" s="71"/>
      <c r="D901" s="71"/>
    </row>
    <row r="902" spans="3:4" ht="12.95" customHeight="1" x14ac:dyDescent="0.2">
      <c r="C902" s="71"/>
      <c r="D902" s="71"/>
    </row>
    <row r="903" spans="3:4" ht="12.95" customHeight="1" x14ac:dyDescent="0.2">
      <c r="C903" s="71"/>
      <c r="D903" s="71"/>
    </row>
    <row r="904" spans="3:4" ht="12.95" customHeight="1" x14ac:dyDescent="0.2">
      <c r="C904" s="71"/>
      <c r="D904" s="71"/>
    </row>
    <row r="905" spans="3:4" ht="12.95" customHeight="1" x14ac:dyDescent="0.2">
      <c r="C905" s="71"/>
      <c r="D905" s="71"/>
    </row>
    <row r="906" spans="3:4" ht="12.95" customHeight="1" x14ac:dyDescent="0.2">
      <c r="C906" s="71"/>
      <c r="D906" s="71"/>
    </row>
    <row r="907" spans="3:4" ht="12.95" customHeight="1" x14ac:dyDescent="0.2">
      <c r="C907" s="71"/>
      <c r="D907" s="71"/>
    </row>
    <row r="908" spans="3:4" ht="12.95" customHeight="1" x14ac:dyDescent="0.2">
      <c r="C908" s="71"/>
      <c r="D908" s="71"/>
    </row>
    <row r="909" spans="3:4" ht="12.95" customHeight="1" x14ac:dyDescent="0.2">
      <c r="C909" s="71"/>
      <c r="D909" s="71"/>
    </row>
    <row r="910" spans="3:4" ht="12.95" customHeight="1" x14ac:dyDescent="0.2">
      <c r="C910" s="71"/>
      <c r="D910" s="71"/>
    </row>
    <row r="911" spans="3:4" ht="12.95" customHeight="1" x14ac:dyDescent="0.2">
      <c r="C911" s="71"/>
      <c r="D911" s="71"/>
    </row>
    <row r="912" spans="3:4" ht="12.95" customHeight="1" x14ac:dyDescent="0.2">
      <c r="C912" s="71"/>
      <c r="D912" s="71"/>
    </row>
    <row r="913" spans="3:4" ht="12.95" customHeight="1" x14ac:dyDescent="0.2">
      <c r="C913" s="71"/>
      <c r="D913" s="71"/>
    </row>
    <row r="914" spans="3:4" ht="12.95" customHeight="1" x14ac:dyDescent="0.2">
      <c r="C914" s="71"/>
      <c r="D914" s="71"/>
    </row>
    <row r="915" spans="3:4" ht="12.95" customHeight="1" x14ac:dyDescent="0.2">
      <c r="C915" s="71"/>
      <c r="D915" s="71"/>
    </row>
    <row r="916" spans="3:4" ht="12.95" customHeight="1" x14ac:dyDescent="0.2">
      <c r="C916" s="71"/>
      <c r="D916" s="71"/>
    </row>
    <row r="917" spans="3:4" ht="12.95" customHeight="1" x14ac:dyDescent="0.2">
      <c r="C917" s="71"/>
      <c r="D917" s="71"/>
    </row>
    <row r="918" spans="3:4" ht="12.95" customHeight="1" x14ac:dyDescent="0.2">
      <c r="C918" s="71"/>
      <c r="D918" s="71"/>
    </row>
    <row r="919" spans="3:4" ht="12.95" customHeight="1" x14ac:dyDescent="0.2">
      <c r="C919" s="71"/>
      <c r="D919" s="71"/>
    </row>
    <row r="920" spans="3:4" ht="12.95" customHeight="1" x14ac:dyDescent="0.2">
      <c r="C920" s="71"/>
      <c r="D920" s="71"/>
    </row>
    <row r="921" spans="3:4" ht="12.95" customHeight="1" x14ac:dyDescent="0.2">
      <c r="C921" s="71"/>
      <c r="D921" s="71"/>
    </row>
    <row r="922" spans="3:4" ht="12.95" customHeight="1" x14ac:dyDescent="0.2">
      <c r="C922" s="71"/>
      <c r="D922" s="71"/>
    </row>
    <row r="923" spans="3:4" ht="12.95" customHeight="1" x14ac:dyDescent="0.2">
      <c r="C923" s="71"/>
      <c r="D923" s="71"/>
    </row>
    <row r="924" spans="3:4" ht="12.95" customHeight="1" x14ac:dyDescent="0.2">
      <c r="C924" s="71"/>
      <c r="D924" s="71"/>
    </row>
    <row r="925" spans="3:4" ht="12.95" customHeight="1" x14ac:dyDescent="0.2">
      <c r="C925" s="71"/>
      <c r="D925" s="71"/>
    </row>
    <row r="926" spans="3:4" ht="12.95" customHeight="1" x14ac:dyDescent="0.2">
      <c r="C926" s="71"/>
      <c r="D926" s="71"/>
    </row>
    <row r="927" spans="3:4" ht="12.95" customHeight="1" x14ac:dyDescent="0.2">
      <c r="C927" s="71"/>
      <c r="D927" s="71"/>
    </row>
    <row r="928" spans="3:4" ht="12.95" customHeight="1" x14ac:dyDescent="0.2">
      <c r="C928" s="71"/>
      <c r="D928" s="71"/>
    </row>
    <row r="929" spans="3:4" ht="12.95" customHeight="1" x14ac:dyDescent="0.2">
      <c r="C929" s="71"/>
      <c r="D929" s="71"/>
    </row>
    <row r="930" spans="3:4" ht="12.95" customHeight="1" x14ac:dyDescent="0.2">
      <c r="C930" s="71"/>
      <c r="D930" s="71"/>
    </row>
    <row r="931" spans="3:4" ht="12.95" customHeight="1" x14ac:dyDescent="0.2">
      <c r="C931" s="71"/>
      <c r="D931" s="71"/>
    </row>
    <row r="932" spans="3:4" ht="12.95" customHeight="1" x14ac:dyDescent="0.2">
      <c r="C932" s="71"/>
      <c r="D932" s="71"/>
    </row>
    <row r="933" spans="3:4" ht="12.95" customHeight="1" x14ac:dyDescent="0.2">
      <c r="C933" s="71"/>
      <c r="D933" s="71"/>
    </row>
    <row r="934" spans="3:4" ht="12.95" customHeight="1" x14ac:dyDescent="0.2">
      <c r="C934" s="71"/>
      <c r="D934" s="71"/>
    </row>
    <row r="935" spans="3:4" ht="12.95" customHeight="1" x14ac:dyDescent="0.2">
      <c r="C935" s="71"/>
      <c r="D935" s="71"/>
    </row>
    <row r="936" spans="3:4" ht="12.95" customHeight="1" x14ac:dyDescent="0.2">
      <c r="C936" s="71"/>
      <c r="D936" s="71"/>
    </row>
    <row r="937" spans="3:4" ht="12.95" customHeight="1" x14ac:dyDescent="0.2">
      <c r="C937" s="71"/>
      <c r="D937" s="71"/>
    </row>
    <row r="938" spans="3:4" ht="12.95" customHeight="1" x14ac:dyDescent="0.2">
      <c r="C938" s="71"/>
      <c r="D938" s="71"/>
    </row>
    <row r="939" spans="3:4" ht="12.95" customHeight="1" x14ac:dyDescent="0.2">
      <c r="C939" s="71"/>
      <c r="D939" s="71"/>
    </row>
    <row r="940" spans="3:4" ht="12.95" customHeight="1" x14ac:dyDescent="0.2">
      <c r="C940" s="71"/>
      <c r="D940" s="71"/>
    </row>
    <row r="941" spans="3:4" ht="12.95" customHeight="1" x14ac:dyDescent="0.2">
      <c r="C941" s="71"/>
      <c r="D941" s="71"/>
    </row>
    <row r="942" spans="3:4" ht="12.95" customHeight="1" x14ac:dyDescent="0.2">
      <c r="C942" s="71"/>
      <c r="D942" s="71"/>
    </row>
    <row r="943" spans="3:4" ht="12.95" customHeight="1" x14ac:dyDescent="0.2">
      <c r="C943" s="71"/>
      <c r="D943" s="71"/>
    </row>
    <row r="944" spans="3:4" ht="12.95" customHeight="1" x14ac:dyDescent="0.2">
      <c r="C944" s="71"/>
      <c r="D944" s="71"/>
    </row>
    <row r="945" spans="3:4" ht="12.95" customHeight="1" x14ac:dyDescent="0.2">
      <c r="C945" s="71"/>
      <c r="D945" s="71"/>
    </row>
    <row r="946" spans="3:4" ht="12.95" customHeight="1" x14ac:dyDescent="0.2">
      <c r="C946" s="71"/>
      <c r="D946" s="71"/>
    </row>
    <row r="947" spans="3:4" ht="12.95" customHeight="1" x14ac:dyDescent="0.2">
      <c r="C947" s="71"/>
      <c r="D947" s="71"/>
    </row>
    <row r="948" spans="3:4" ht="12.95" customHeight="1" x14ac:dyDescent="0.2">
      <c r="C948" s="71"/>
      <c r="D948" s="71"/>
    </row>
    <row r="949" spans="3:4" ht="12.95" customHeight="1" x14ac:dyDescent="0.2">
      <c r="C949" s="71"/>
      <c r="D949" s="71"/>
    </row>
    <row r="950" spans="3:4" ht="12.95" customHeight="1" x14ac:dyDescent="0.2">
      <c r="C950" s="71"/>
      <c r="D950" s="71"/>
    </row>
    <row r="951" spans="3:4" ht="12.95" customHeight="1" x14ac:dyDescent="0.2">
      <c r="C951" s="71"/>
      <c r="D951" s="71"/>
    </row>
    <row r="952" spans="3:4" ht="12.95" customHeight="1" x14ac:dyDescent="0.2">
      <c r="C952" s="71"/>
      <c r="D952" s="71"/>
    </row>
    <row r="953" spans="3:4" ht="12.95" customHeight="1" x14ac:dyDescent="0.2">
      <c r="C953" s="71"/>
      <c r="D953" s="71"/>
    </row>
    <row r="954" spans="3:4" ht="12.95" customHeight="1" x14ac:dyDescent="0.2">
      <c r="C954" s="71"/>
      <c r="D954" s="71"/>
    </row>
    <row r="955" spans="3:4" ht="12.95" customHeight="1" x14ac:dyDescent="0.2">
      <c r="C955" s="71"/>
      <c r="D955" s="71"/>
    </row>
    <row r="956" spans="3:4" ht="12.95" customHeight="1" x14ac:dyDescent="0.2">
      <c r="C956" s="71"/>
      <c r="D956" s="71"/>
    </row>
    <row r="957" spans="3:4" ht="12.95" customHeight="1" x14ac:dyDescent="0.2">
      <c r="C957" s="71"/>
      <c r="D957" s="71"/>
    </row>
    <row r="958" spans="3:4" ht="12.95" customHeight="1" x14ac:dyDescent="0.2">
      <c r="C958" s="71"/>
      <c r="D958" s="71"/>
    </row>
    <row r="959" spans="3:4" ht="12.95" customHeight="1" x14ac:dyDescent="0.2">
      <c r="C959" s="71"/>
      <c r="D959" s="71"/>
    </row>
    <row r="960" spans="3:4" ht="12.95" customHeight="1" x14ac:dyDescent="0.2">
      <c r="C960" s="71"/>
      <c r="D960" s="71"/>
    </row>
    <row r="961" spans="3:4" ht="12.95" customHeight="1" x14ac:dyDescent="0.2">
      <c r="C961" s="71"/>
      <c r="D961" s="71"/>
    </row>
    <row r="962" spans="3:4" ht="12.95" customHeight="1" x14ac:dyDescent="0.2">
      <c r="C962" s="71"/>
      <c r="D962" s="71"/>
    </row>
    <row r="963" spans="3:4" ht="12.95" customHeight="1" x14ac:dyDescent="0.2">
      <c r="C963" s="71"/>
      <c r="D963" s="71"/>
    </row>
    <row r="964" spans="3:4" ht="12.95" customHeight="1" x14ac:dyDescent="0.2">
      <c r="C964" s="71"/>
      <c r="D964" s="71"/>
    </row>
    <row r="965" spans="3:4" ht="12.95" customHeight="1" x14ac:dyDescent="0.2">
      <c r="C965" s="71"/>
      <c r="D965" s="71"/>
    </row>
    <row r="966" spans="3:4" ht="12.95" customHeight="1" x14ac:dyDescent="0.2">
      <c r="C966" s="71"/>
      <c r="D966" s="71"/>
    </row>
    <row r="967" spans="3:4" ht="12.95" customHeight="1" x14ac:dyDescent="0.2">
      <c r="C967" s="71"/>
      <c r="D967" s="71"/>
    </row>
    <row r="968" spans="3:4" ht="12.95" customHeight="1" x14ac:dyDescent="0.2">
      <c r="C968" s="71"/>
      <c r="D968" s="71"/>
    </row>
    <row r="969" spans="3:4" ht="12.95" customHeight="1" x14ac:dyDescent="0.2">
      <c r="C969" s="71"/>
      <c r="D969" s="71"/>
    </row>
    <row r="970" spans="3:4" ht="12.95" customHeight="1" x14ac:dyDescent="0.2">
      <c r="C970" s="71"/>
      <c r="D970" s="71"/>
    </row>
    <row r="971" spans="3:4" ht="12.95" customHeight="1" x14ac:dyDescent="0.2">
      <c r="C971" s="71"/>
      <c r="D971" s="71"/>
    </row>
    <row r="972" spans="3:4" ht="12.95" customHeight="1" x14ac:dyDescent="0.2">
      <c r="C972" s="71"/>
      <c r="D972" s="71"/>
    </row>
    <row r="973" spans="3:4" ht="12.95" customHeight="1" x14ac:dyDescent="0.2">
      <c r="C973" s="71"/>
      <c r="D973" s="71"/>
    </row>
    <row r="974" spans="3:4" ht="12.95" customHeight="1" x14ac:dyDescent="0.2">
      <c r="C974" s="71"/>
      <c r="D974" s="71"/>
    </row>
    <row r="975" spans="3:4" ht="12.95" customHeight="1" x14ac:dyDescent="0.2">
      <c r="C975" s="71"/>
      <c r="D975" s="71"/>
    </row>
    <row r="976" spans="3:4" ht="12.95" customHeight="1" x14ac:dyDescent="0.2">
      <c r="C976" s="71"/>
      <c r="D976" s="71"/>
    </row>
    <row r="977" spans="3:4" ht="12.95" customHeight="1" x14ac:dyDescent="0.2">
      <c r="C977" s="71"/>
      <c r="D977" s="71"/>
    </row>
    <row r="978" spans="3:4" ht="12.95" customHeight="1" x14ac:dyDescent="0.2">
      <c r="C978" s="71"/>
      <c r="D978" s="71"/>
    </row>
    <row r="979" spans="3:4" ht="12.95" customHeight="1" x14ac:dyDescent="0.2">
      <c r="C979" s="71"/>
      <c r="D979" s="71"/>
    </row>
    <row r="980" spans="3:4" ht="12.95" customHeight="1" x14ac:dyDescent="0.2">
      <c r="C980" s="71"/>
      <c r="D980" s="71"/>
    </row>
    <row r="981" spans="3:4" ht="12.95" customHeight="1" x14ac:dyDescent="0.2">
      <c r="C981" s="71"/>
      <c r="D981" s="71"/>
    </row>
    <row r="982" spans="3:4" ht="12.95" customHeight="1" x14ac:dyDescent="0.2">
      <c r="C982" s="71"/>
      <c r="D982" s="71"/>
    </row>
    <row r="983" spans="3:4" ht="12.95" customHeight="1" x14ac:dyDescent="0.2">
      <c r="C983" s="71"/>
      <c r="D983" s="71"/>
    </row>
    <row r="984" spans="3:4" ht="12.95" customHeight="1" x14ac:dyDescent="0.2">
      <c r="C984" s="71"/>
      <c r="D984" s="71"/>
    </row>
    <row r="985" spans="3:4" ht="12.95" customHeight="1" x14ac:dyDescent="0.2">
      <c r="C985" s="71"/>
      <c r="D985" s="71"/>
    </row>
    <row r="986" spans="3:4" ht="12.95" customHeight="1" x14ac:dyDescent="0.2">
      <c r="C986" s="71"/>
      <c r="D986" s="71"/>
    </row>
    <row r="987" spans="3:4" ht="12.95" customHeight="1" x14ac:dyDescent="0.2">
      <c r="C987" s="71"/>
      <c r="D987" s="71"/>
    </row>
    <row r="988" spans="3:4" ht="12.95" customHeight="1" x14ac:dyDescent="0.2">
      <c r="C988" s="71"/>
      <c r="D988" s="71"/>
    </row>
    <row r="989" spans="3:4" ht="12.95" customHeight="1" x14ac:dyDescent="0.2">
      <c r="C989" s="71"/>
      <c r="D989" s="71"/>
    </row>
    <row r="990" spans="3:4" ht="12.95" customHeight="1" x14ac:dyDescent="0.2">
      <c r="C990" s="71"/>
      <c r="D990" s="71"/>
    </row>
    <row r="991" spans="3:4" ht="12.95" customHeight="1" x14ac:dyDescent="0.2">
      <c r="C991" s="71"/>
      <c r="D991" s="71"/>
    </row>
    <row r="992" spans="3:4" ht="12.95" customHeight="1" x14ac:dyDescent="0.2">
      <c r="C992" s="71"/>
      <c r="D992" s="71"/>
    </row>
    <row r="993" spans="3:4" ht="12.95" customHeight="1" x14ac:dyDescent="0.2">
      <c r="C993" s="71"/>
      <c r="D993" s="71"/>
    </row>
    <row r="994" spans="3:4" ht="12.95" customHeight="1" x14ac:dyDescent="0.2">
      <c r="C994" s="71"/>
      <c r="D994" s="71"/>
    </row>
    <row r="995" spans="3:4" ht="12.95" customHeight="1" x14ac:dyDescent="0.2">
      <c r="C995" s="71"/>
      <c r="D995" s="71"/>
    </row>
    <row r="996" spans="3:4" ht="12.95" customHeight="1" x14ac:dyDescent="0.2">
      <c r="C996" s="71"/>
      <c r="D996" s="71"/>
    </row>
    <row r="997" spans="3:4" ht="12.95" customHeight="1" x14ac:dyDescent="0.2">
      <c r="C997" s="71"/>
      <c r="D997" s="71"/>
    </row>
    <row r="998" spans="3:4" ht="12.95" customHeight="1" x14ac:dyDescent="0.2">
      <c r="C998" s="71"/>
      <c r="D998" s="71"/>
    </row>
    <row r="999" spans="3:4" ht="12.95" customHeight="1" x14ac:dyDescent="0.2">
      <c r="C999" s="71"/>
      <c r="D999" s="71"/>
    </row>
    <row r="1000" spans="3:4" ht="12.95" customHeight="1" x14ac:dyDescent="0.2">
      <c r="C1000" s="71"/>
      <c r="D1000" s="71"/>
    </row>
    <row r="1001" spans="3:4" ht="12.95" customHeight="1" x14ac:dyDescent="0.2">
      <c r="C1001" s="71"/>
      <c r="D1001" s="71"/>
    </row>
    <row r="1002" spans="3:4" ht="12.95" customHeight="1" x14ac:dyDescent="0.2">
      <c r="C1002" s="71"/>
      <c r="D1002" s="71"/>
    </row>
    <row r="1003" spans="3:4" ht="12.95" customHeight="1" x14ac:dyDescent="0.2">
      <c r="C1003" s="71"/>
      <c r="D1003" s="71"/>
    </row>
    <row r="1004" spans="3:4" ht="12.95" customHeight="1" x14ac:dyDescent="0.2">
      <c r="C1004" s="71"/>
      <c r="D1004" s="71"/>
    </row>
    <row r="1005" spans="3:4" ht="12.95" customHeight="1" x14ac:dyDescent="0.2">
      <c r="C1005" s="71"/>
      <c r="D1005" s="71"/>
    </row>
    <row r="1006" spans="3:4" ht="12.95" customHeight="1" x14ac:dyDescent="0.2">
      <c r="C1006" s="71"/>
      <c r="D1006" s="71"/>
    </row>
    <row r="1007" spans="3:4" ht="12.95" customHeight="1" x14ac:dyDescent="0.2">
      <c r="C1007" s="71"/>
      <c r="D1007" s="71"/>
    </row>
    <row r="1008" spans="3:4" ht="12.95" customHeight="1" x14ac:dyDescent="0.2">
      <c r="C1008" s="71"/>
      <c r="D1008" s="71"/>
    </row>
    <row r="1009" spans="3:4" ht="12.95" customHeight="1" x14ac:dyDescent="0.2">
      <c r="C1009" s="71"/>
      <c r="D1009" s="71"/>
    </row>
    <row r="1010" spans="3:4" ht="12.95" customHeight="1" x14ac:dyDescent="0.2">
      <c r="C1010" s="71"/>
      <c r="D1010" s="71"/>
    </row>
    <row r="1011" spans="3:4" ht="12.95" customHeight="1" x14ac:dyDescent="0.2">
      <c r="C1011" s="71"/>
      <c r="D1011" s="71"/>
    </row>
    <row r="1012" spans="3:4" ht="12.95" customHeight="1" x14ac:dyDescent="0.2">
      <c r="C1012" s="71"/>
      <c r="D1012" s="71"/>
    </row>
    <row r="1013" spans="3:4" ht="12.95" customHeight="1" x14ac:dyDescent="0.2">
      <c r="C1013" s="71"/>
      <c r="D1013" s="71"/>
    </row>
    <row r="1014" spans="3:4" ht="12.95" customHeight="1" x14ac:dyDescent="0.2">
      <c r="C1014" s="71"/>
      <c r="D1014" s="71"/>
    </row>
    <row r="1015" spans="3:4" ht="12.95" customHeight="1" x14ac:dyDescent="0.2">
      <c r="C1015" s="71"/>
      <c r="D1015" s="71"/>
    </row>
    <row r="1016" spans="3:4" ht="12.95" customHeight="1" x14ac:dyDescent="0.2">
      <c r="C1016" s="71"/>
      <c r="D1016" s="71"/>
    </row>
    <row r="1017" spans="3:4" ht="12.95" customHeight="1" x14ac:dyDescent="0.2">
      <c r="C1017" s="71"/>
      <c r="D1017" s="71"/>
    </row>
    <row r="1018" spans="3:4" ht="12.95" customHeight="1" x14ac:dyDescent="0.2">
      <c r="C1018" s="71"/>
      <c r="D1018" s="71"/>
    </row>
    <row r="1019" spans="3:4" ht="12.95" customHeight="1" x14ac:dyDescent="0.2">
      <c r="C1019" s="71"/>
      <c r="D1019" s="71"/>
    </row>
    <row r="1020" spans="3:4" ht="12.95" customHeight="1" x14ac:dyDescent="0.2">
      <c r="C1020" s="71"/>
      <c r="D1020" s="71"/>
    </row>
    <row r="1021" spans="3:4" ht="12.95" customHeight="1" x14ac:dyDescent="0.2">
      <c r="C1021" s="71"/>
      <c r="D1021" s="71"/>
    </row>
    <row r="1022" spans="3:4" ht="12.95" customHeight="1" x14ac:dyDescent="0.2">
      <c r="C1022" s="71"/>
      <c r="D1022" s="71"/>
    </row>
    <row r="1023" spans="3:4" ht="12.95" customHeight="1" x14ac:dyDescent="0.2">
      <c r="C1023" s="71"/>
      <c r="D1023" s="71"/>
    </row>
    <row r="1024" spans="3:4" ht="12.95" customHeight="1" x14ac:dyDescent="0.2">
      <c r="C1024" s="71"/>
      <c r="D1024" s="71"/>
    </row>
    <row r="1025" spans="3:4" ht="12.95" customHeight="1" x14ac:dyDescent="0.2">
      <c r="C1025" s="71"/>
      <c r="D1025" s="71"/>
    </row>
    <row r="1026" spans="3:4" ht="12.95" customHeight="1" x14ac:dyDescent="0.2">
      <c r="C1026" s="71"/>
      <c r="D1026" s="71"/>
    </row>
    <row r="1027" spans="3:4" ht="12.95" customHeight="1" x14ac:dyDescent="0.2">
      <c r="C1027" s="71"/>
      <c r="D1027" s="71"/>
    </row>
    <row r="1028" spans="3:4" ht="12.95" customHeight="1" x14ac:dyDescent="0.2">
      <c r="C1028" s="71"/>
      <c r="D1028" s="71"/>
    </row>
    <row r="1029" spans="3:4" ht="12.95" customHeight="1" x14ac:dyDescent="0.2">
      <c r="C1029" s="71"/>
      <c r="D1029" s="71"/>
    </row>
    <row r="1030" spans="3:4" ht="12.95" customHeight="1" x14ac:dyDescent="0.2">
      <c r="C1030" s="71"/>
      <c r="D1030" s="71"/>
    </row>
    <row r="1031" spans="3:4" ht="12.95" customHeight="1" x14ac:dyDescent="0.2">
      <c r="C1031" s="71"/>
      <c r="D1031" s="71"/>
    </row>
    <row r="1032" spans="3:4" ht="12.95" customHeight="1" x14ac:dyDescent="0.2">
      <c r="C1032" s="71"/>
      <c r="D1032" s="71"/>
    </row>
    <row r="1033" spans="3:4" ht="12.95" customHeight="1" x14ac:dyDescent="0.2">
      <c r="C1033" s="71"/>
      <c r="D1033" s="71"/>
    </row>
    <row r="1034" spans="3:4" ht="12.95" customHeight="1" x14ac:dyDescent="0.2">
      <c r="C1034" s="71"/>
      <c r="D1034" s="71"/>
    </row>
    <row r="1035" spans="3:4" ht="12.95" customHeight="1" x14ac:dyDescent="0.2">
      <c r="C1035" s="71"/>
      <c r="D1035" s="71"/>
    </row>
    <row r="1036" spans="3:4" ht="12.95" customHeight="1" x14ac:dyDescent="0.2">
      <c r="C1036" s="71"/>
      <c r="D1036" s="71"/>
    </row>
    <row r="1037" spans="3:4" ht="12.95" customHeight="1" x14ac:dyDescent="0.2">
      <c r="C1037" s="71"/>
      <c r="D1037" s="71"/>
    </row>
    <row r="1038" spans="3:4" ht="12.95" customHeight="1" x14ac:dyDescent="0.2">
      <c r="C1038" s="71"/>
      <c r="D1038" s="71"/>
    </row>
    <row r="1039" spans="3:4" ht="12.95" customHeight="1" x14ac:dyDescent="0.2">
      <c r="C1039" s="71"/>
      <c r="D1039" s="71"/>
    </row>
    <row r="1040" spans="3:4" ht="12.95" customHeight="1" x14ac:dyDescent="0.2">
      <c r="C1040" s="71"/>
      <c r="D1040" s="71"/>
    </row>
    <row r="1041" spans="3:4" ht="12.95" customHeight="1" x14ac:dyDescent="0.2">
      <c r="C1041" s="71"/>
      <c r="D1041" s="71"/>
    </row>
    <row r="1042" spans="3:4" ht="12.95" customHeight="1" x14ac:dyDescent="0.2">
      <c r="C1042" s="71"/>
      <c r="D1042" s="71"/>
    </row>
    <row r="1043" spans="3:4" ht="12.95" customHeight="1" x14ac:dyDescent="0.2">
      <c r="C1043" s="71"/>
      <c r="D1043" s="71"/>
    </row>
    <row r="1044" spans="3:4" ht="12.95" customHeight="1" x14ac:dyDescent="0.2">
      <c r="C1044" s="71"/>
      <c r="D1044" s="71"/>
    </row>
    <row r="1045" spans="3:4" ht="12.95" customHeight="1" x14ac:dyDescent="0.2">
      <c r="C1045" s="71"/>
      <c r="D1045" s="71"/>
    </row>
    <row r="1046" spans="3:4" ht="12.95" customHeight="1" x14ac:dyDescent="0.2">
      <c r="C1046" s="71"/>
      <c r="D1046" s="71"/>
    </row>
    <row r="1047" spans="3:4" ht="12.95" customHeight="1" x14ac:dyDescent="0.2">
      <c r="C1047" s="71"/>
      <c r="D1047" s="71"/>
    </row>
    <row r="1048" spans="3:4" ht="12.95" customHeight="1" x14ac:dyDescent="0.2">
      <c r="C1048" s="71"/>
      <c r="D1048" s="71"/>
    </row>
    <row r="1049" spans="3:4" ht="12.95" customHeight="1" x14ac:dyDescent="0.2">
      <c r="C1049" s="71"/>
      <c r="D1049" s="71"/>
    </row>
    <row r="1050" spans="3:4" ht="12.95" customHeight="1" x14ac:dyDescent="0.2">
      <c r="C1050" s="71"/>
      <c r="D1050" s="71"/>
    </row>
    <row r="1051" spans="3:4" ht="12.95" customHeight="1" x14ac:dyDescent="0.2">
      <c r="C1051" s="71"/>
      <c r="D1051" s="71"/>
    </row>
    <row r="1052" spans="3:4" ht="12.95" customHeight="1" x14ac:dyDescent="0.2">
      <c r="C1052" s="71"/>
      <c r="D1052" s="71"/>
    </row>
    <row r="1053" spans="3:4" ht="12.95" customHeight="1" x14ac:dyDescent="0.2">
      <c r="C1053" s="71"/>
      <c r="D1053" s="71"/>
    </row>
    <row r="1054" spans="3:4" ht="12.95" customHeight="1" x14ac:dyDescent="0.2">
      <c r="C1054" s="71"/>
      <c r="D1054" s="71"/>
    </row>
    <row r="1055" spans="3:4" ht="12.95" customHeight="1" x14ac:dyDescent="0.2">
      <c r="C1055" s="71"/>
      <c r="D1055" s="71"/>
    </row>
    <row r="1056" spans="3:4" ht="12.95" customHeight="1" x14ac:dyDescent="0.2">
      <c r="C1056" s="71"/>
      <c r="D1056" s="71"/>
    </row>
    <row r="1057" spans="3:4" ht="12.95" customHeight="1" x14ac:dyDescent="0.2">
      <c r="C1057" s="71"/>
      <c r="D1057" s="71"/>
    </row>
    <row r="1058" spans="3:4" ht="12.95" customHeight="1" x14ac:dyDescent="0.2">
      <c r="C1058" s="71"/>
      <c r="D1058" s="71"/>
    </row>
    <row r="1059" spans="3:4" ht="12.95" customHeight="1" x14ac:dyDescent="0.2">
      <c r="C1059" s="71"/>
      <c r="D1059" s="71"/>
    </row>
    <row r="1060" spans="3:4" ht="12.95" customHeight="1" x14ac:dyDescent="0.2">
      <c r="C1060" s="71"/>
      <c r="D1060" s="71"/>
    </row>
    <row r="1061" spans="3:4" ht="12.95" customHeight="1" x14ac:dyDescent="0.2">
      <c r="C1061" s="71"/>
      <c r="D1061" s="71"/>
    </row>
    <row r="1062" spans="3:4" ht="12.95" customHeight="1" x14ac:dyDescent="0.2">
      <c r="C1062" s="71"/>
      <c r="D1062" s="71"/>
    </row>
    <row r="1063" spans="3:4" ht="12.95" customHeight="1" x14ac:dyDescent="0.2">
      <c r="C1063" s="71"/>
      <c r="D1063" s="71"/>
    </row>
    <row r="1064" spans="3:4" ht="12.95" customHeight="1" x14ac:dyDescent="0.2">
      <c r="C1064" s="71"/>
      <c r="D1064" s="71"/>
    </row>
    <row r="1065" spans="3:4" ht="12.95" customHeight="1" x14ac:dyDescent="0.2">
      <c r="C1065" s="71"/>
      <c r="D1065" s="71"/>
    </row>
    <row r="1066" spans="3:4" ht="12.95" customHeight="1" x14ac:dyDescent="0.2">
      <c r="C1066" s="71"/>
      <c r="D1066" s="71"/>
    </row>
    <row r="1067" spans="3:4" ht="12.95" customHeight="1" x14ac:dyDescent="0.2">
      <c r="C1067" s="71"/>
      <c r="D1067" s="71"/>
    </row>
    <row r="1068" spans="3:4" ht="12.95" customHeight="1" x14ac:dyDescent="0.2">
      <c r="C1068" s="71"/>
      <c r="D1068" s="71"/>
    </row>
    <row r="1069" spans="3:4" ht="12.95" customHeight="1" x14ac:dyDescent="0.2">
      <c r="C1069" s="71"/>
      <c r="D1069" s="71"/>
    </row>
    <row r="1070" spans="3:4" ht="12.95" customHeight="1" x14ac:dyDescent="0.2">
      <c r="C1070" s="71"/>
      <c r="D1070" s="71"/>
    </row>
    <row r="1071" spans="3:4" ht="12.95" customHeight="1" x14ac:dyDescent="0.2">
      <c r="C1071" s="71"/>
      <c r="D1071" s="71"/>
    </row>
    <row r="1072" spans="3:4" ht="12.95" customHeight="1" x14ac:dyDescent="0.2">
      <c r="C1072" s="71"/>
      <c r="D1072" s="71"/>
    </row>
    <row r="1073" spans="3:4" ht="12.95" customHeight="1" x14ac:dyDescent="0.2">
      <c r="C1073" s="71"/>
      <c r="D1073" s="71"/>
    </row>
    <row r="1074" spans="3:4" ht="12.95" customHeight="1" x14ac:dyDescent="0.2">
      <c r="C1074" s="71"/>
      <c r="D1074" s="71"/>
    </row>
    <row r="1075" spans="3:4" ht="12.95" customHeight="1" x14ac:dyDescent="0.2">
      <c r="C1075" s="71"/>
      <c r="D1075" s="71"/>
    </row>
    <row r="1076" spans="3:4" ht="12.95" customHeight="1" x14ac:dyDescent="0.2">
      <c r="C1076" s="71"/>
      <c r="D1076" s="71"/>
    </row>
    <row r="1077" spans="3:4" ht="12.95" customHeight="1" x14ac:dyDescent="0.2">
      <c r="C1077" s="71"/>
      <c r="D1077" s="71"/>
    </row>
    <row r="1078" spans="3:4" ht="12.95" customHeight="1" x14ac:dyDescent="0.2">
      <c r="C1078" s="71"/>
      <c r="D1078" s="71"/>
    </row>
    <row r="1079" spans="3:4" ht="12.95" customHeight="1" x14ac:dyDescent="0.2">
      <c r="C1079" s="71"/>
      <c r="D1079" s="71"/>
    </row>
    <row r="1080" spans="3:4" ht="12.95" customHeight="1" x14ac:dyDescent="0.2">
      <c r="C1080" s="71"/>
      <c r="D1080" s="71"/>
    </row>
    <row r="1081" spans="3:4" ht="12.95" customHeight="1" x14ac:dyDescent="0.2">
      <c r="C1081" s="71"/>
      <c r="D1081" s="71"/>
    </row>
    <row r="1082" spans="3:4" ht="12.95" customHeight="1" x14ac:dyDescent="0.2">
      <c r="C1082" s="71"/>
      <c r="D1082" s="71"/>
    </row>
    <row r="1083" spans="3:4" ht="12.95" customHeight="1" x14ac:dyDescent="0.2">
      <c r="C1083" s="71"/>
      <c r="D1083" s="71"/>
    </row>
    <row r="1084" spans="3:4" ht="12.95" customHeight="1" x14ac:dyDescent="0.2">
      <c r="C1084" s="71"/>
      <c r="D1084" s="71"/>
    </row>
    <row r="1085" spans="3:4" ht="12.95" customHeight="1" x14ac:dyDescent="0.2">
      <c r="C1085" s="71"/>
      <c r="D1085" s="71"/>
    </row>
    <row r="1086" spans="3:4" ht="12.95" customHeight="1" x14ac:dyDescent="0.2">
      <c r="C1086" s="71"/>
      <c r="D1086" s="71"/>
    </row>
    <row r="1087" spans="3:4" ht="12.95" customHeight="1" x14ac:dyDescent="0.2">
      <c r="C1087" s="71"/>
      <c r="D1087" s="71"/>
    </row>
    <row r="1088" spans="3:4" ht="12.95" customHeight="1" x14ac:dyDescent="0.2">
      <c r="C1088" s="71"/>
      <c r="D1088" s="71"/>
    </row>
    <row r="1089" spans="3:4" ht="12.95" customHeight="1" x14ac:dyDescent="0.2">
      <c r="C1089" s="71"/>
      <c r="D1089" s="71"/>
    </row>
    <row r="1090" spans="3:4" ht="12.95" customHeight="1" x14ac:dyDescent="0.2">
      <c r="C1090" s="71"/>
      <c r="D1090" s="71"/>
    </row>
    <row r="1091" spans="3:4" ht="12.95" customHeight="1" x14ac:dyDescent="0.2">
      <c r="C1091" s="71"/>
      <c r="D1091" s="71"/>
    </row>
    <row r="1092" spans="3:4" ht="12.95" customHeight="1" x14ac:dyDescent="0.2">
      <c r="C1092" s="71"/>
      <c r="D1092" s="71"/>
    </row>
    <row r="1093" spans="3:4" ht="12.95" customHeight="1" x14ac:dyDescent="0.2">
      <c r="C1093" s="71"/>
      <c r="D1093" s="71"/>
    </row>
    <row r="1094" spans="3:4" ht="12.95" customHeight="1" x14ac:dyDescent="0.2">
      <c r="C1094" s="71"/>
      <c r="D1094" s="71"/>
    </row>
    <row r="1095" spans="3:4" ht="12.95" customHeight="1" x14ac:dyDescent="0.2">
      <c r="C1095" s="71"/>
      <c r="D1095" s="71"/>
    </row>
    <row r="1096" spans="3:4" ht="12.95" customHeight="1" x14ac:dyDescent="0.2">
      <c r="C1096" s="71"/>
      <c r="D1096" s="71"/>
    </row>
    <row r="1097" spans="3:4" ht="12.95" customHeight="1" x14ac:dyDescent="0.2">
      <c r="C1097" s="71"/>
      <c r="D1097" s="71"/>
    </row>
    <row r="1098" spans="3:4" ht="12.95" customHeight="1" x14ac:dyDescent="0.2">
      <c r="C1098" s="71"/>
      <c r="D1098" s="71"/>
    </row>
    <row r="1099" spans="3:4" ht="12.95" customHeight="1" x14ac:dyDescent="0.2">
      <c r="C1099" s="71"/>
      <c r="D1099" s="71"/>
    </row>
    <row r="1100" spans="3:4" ht="12.95" customHeight="1" x14ac:dyDescent="0.2">
      <c r="C1100" s="71"/>
      <c r="D1100" s="71"/>
    </row>
    <row r="1101" spans="3:4" ht="12.95" customHeight="1" x14ac:dyDescent="0.2">
      <c r="C1101" s="71"/>
      <c r="D1101" s="71"/>
    </row>
    <row r="1102" spans="3:4" ht="12.95" customHeight="1" x14ac:dyDescent="0.2">
      <c r="C1102" s="71"/>
      <c r="D1102" s="71"/>
    </row>
    <row r="1103" spans="3:4" ht="12.95" customHeight="1" x14ac:dyDescent="0.2">
      <c r="C1103" s="71"/>
      <c r="D1103" s="71"/>
    </row>
    <row r="1104" spans="3:4" ht="12.95" customHeight="1" x14ac:dyDescent="0.2">
      <c r="C1104" s="71"/>
      <c r="D1104" s="71"/>
    </row>
    <row r="1105" spans="3:4" ht="12.95" customHeight="1" x14ac:dyDescent="0.2">
      <c r="C1105" s="71"/>
      <c r="D1105" s="71"/>
    </row>
    <row r="1106" spans="3:4" ht="12.95" customHeight="1" x14ac:dyDescent="0.2">
      <c r="C1106" s="71"/>
      <c r="D1106" s="71"/>
    </row>
    <row r="1107" spans="3:4" ht="12.95" customHeight="1" x14ac:dyDescent="0.2">
      <c r="C1107" s="71"/>
      <c r="D1107" s="71"/>
    </row>
    <row r="1108" spans="3:4" ht="12.95" customHeight="1" x14ac:dyDescent="0.2">
      <c r="C1108" s="71"/>
      <c r="D1108" s="71"/>
    </row>
    <row r="1109" spans="3:4" ht="12.95" customHeight="1" x14ac:dyDescent="0.2">
      <c r="C1109" s="71"/>
      <c r="D1109" s="71"/>
    </row>
    <row r="1110" spans="3:4" ht="12.95" customHeight="1" x14ac:dyDescent="0.2">
      <c r="C1110" s="71"/>
      <c r="D1110" s="71"/>
    </row>
    <row r="1111" spans="3:4" ht="12.95" customHeight="1" x14ac:dyDescent="0.2">
      <c r="C1111" s="71"/>
      <c r="D1111" s="71"/>
    </row>
    <row r="1112" spans="3:4" ht="12.95" customHeight="1" x14ac:dyDescent="0.2">
      <c r="C1112" s="71"/>
      <c r="D1112" s="71"/>
    </row>
    <row r="1113" spans="3:4" ht="12.95" customHeight="1" x14ac:dyDescent="0.2">
      <c r="C1113" s="71"/>
      <c r="D1113" s="71"/>
    </row>
    <row r="1114" spans="3:4" ht="12.95" customHeight="1" x14ac:dyDescent="0.2">
      <c r="C1114" s="71"/>
      <c r="D1114" s="71"/>
    </row>
    <row r="1115" spans="3:4" ht="12.95" customHeight="1" x14ac:dyDescent="0.2">
      <c r="C1115" s="71"/>
      <c r="D1115" s="71"/>
    </row>
    <row r="1116" spans="3:4" ht="12.95" customHeight="1" x14ac:dyDescent="0.2">
      <c r="C1116" s="71"/>
      <c r="D1116" s="71"/>
    </row>
    <row r="1117" spans="3:4" ht="12.95" customHeight="1" x14ac:dyDescent="0.2">
      <c r="C1117" s="71"/>
      <c r="D1117" s="71"/>
    </row>
    <row r="1118" spans="3:4" ht="12.95" customHeight="1" x14ac:dyDescent="0.2">
      <c r="C1118" s="71"/>
      <c r="D1118" s="71"/>
    </row>
    <row r="1119" spans="3:4" ht="12.95" customHeight="1" x14ac:dyDescent="0.2">
      <c r="C1119" s="71"/>
      <c r="D1119" s="71"/>
    </row>
    <row r="1120" spans="3:4" ht="12.95" customHeight="1" x14ac:dyDescent="0.2">
      <c r="C1120" s="71"/>
      <c r="D1120" s="71"/>
    </row>
    <row r="1121" spans="3:4" ht="12.95" customHeight="1" x14ac:dyDescent="0.2">
      <c r="C1121" s="71"/>
      <c r="D1121" s="71"/>
    </row>
    <row r="1122" spans="3:4" ht="12.95" customHeight="1" x14ac:dyDescent="0.2">
      <c r="C1122" s="71"/>
      <c r="D1122" s="71"/>
    </row>
    <row r="1123" spans="3:4" ht="12.95" customHeight="1" x14ac:dyDescent="0.2">
      <c r="C1123" s="71"/>
      <c r="D1123" s="71"/>
    </row>
    <row r="1124" spans="3:4" ht="12.95" customHeight="1" x14ac:dyDescent="0.2">
      <c r="C1124" s="71"/>
      <c r="D1124" s="71"/>
    </row>
    <row r="1125" spans="3:4" ht="12.95" customHeight="1" x14ac:dyDescent="0.2">
      <c r="C1125" s="71"/>
      <c r="D1125" s="71"/>
    </row>
    <row r="1126" spans="3:4" ht="12.95" customHeight="1" x14ac:dyDescent="0.2">
      <c r="C1126" s="71"/>
      <c r="D1126" s="71"/>
    </row>
    <row r="1127" spans="3:4" ht="12.95" customHeight="1" x14ac:dyDescent="0.2">
      <c r="C1127" s="71"/>
      <c r="D1127" s="71"/>
    </row>
    <row r="1128" spans="3:4" ht="12.95" customHeight="1" x14ac:dyDescent="0.2">
      <c r="C1128" s="71"/>
      <c r="D1128" s="71"/>
    </row>
    <row r="1129" spans="3:4" ht="12.95" customHeight="1" x14ac:dyDescent="0.2">
      <c r="C1129" s="71"/>
      <c r="D1129" s="71"/>
    </row>
    <row r="1130" spans="3:4" ht="12.95" customHeight="1" x14ac:dyDescent="0.2">
      <c r="C1130" s="71"/>
      <c r="D1130" s="71"/>
    </row>
    <row r="1131" spans="3:4" ht="12.95" customHeight="1" x14ac:dyDescent="0.2">
      <c r="C1131" s="71"/>
      <c r="D1131" s="71"/>
    </row>
    <row r="1132" spans="3:4" ht="12.95" customHeight="1" x14ac:dyDescent="0.2">
      <c r="C1132" s="71"/>
      <c r="D1132" s="71"/>
    </row>
    <row r="1133" spans="3:4" ht="12.95" customHeight="1" x14ac:dyDescent="0.2">
      <c r="C1133" s="71"/>
      <c r="D1133" s="71"/>
    </row>
    <row r="1134" spans="3:4" ht="12.95" customHeight="1" x14ac:dyDescent="0.2">
      <c r="C1134" s="71"/>
      <c r="D1134" s="71"/>
    </row>
    <row r="1135" spans="3:4" ht="12.95" customHeight="1" x14ac:dyDescent="0.2">
      <c r="C1135" s="71"/>
      <c r="D1135" s="71"/>
    </row>
    <row r="1136" spans="3:4" ht="12.95" customHeight="1" x14ac:dyDescent="0.2">
      <c r="C1136" s="71"/>
      <c r="D1136" s="71"/>
    </row>
    <row r="1137" spans="3:4" ht="12.95" customHeight="1" x14ac:dyDescent="0.2">
      <c r="C1137" s="71"/>
      <c r="D1137" s="71"/>
    </row>
    <row r="1138" spans="3:4" ht="12.95" customHeight="1" x14ac:dyDescent="0.2">
      <c r="C1138" s="71"/>
      <c r="D1138" s="71"/>
    </row>
    <row r="1139" spans="3:4" ht="12.95" customHeight="1" x14ac:dyDescent="0.2">
      <c r="C1139" s="71"/>
      <c r="D1139" s="71"/>
    </row>
    <row r="1140" spans="3:4" ht="12.95" customHeight="1" x14ac:dyDescent="0.2">
      <c r="C1140" s="71"/>
      <c r="D1140" s="71"/>
    </row>
    <row r="1141" spans="3:4" ht="12.95" customHeight="1" x14ac:dyDescent="0.2">
      <c r="C1141" s="71"/>
      <c r="D1141" s="71"/>
    </row>
    <row r="1142" spans="3:4" ht="12.95" customHeight="1" x14ac:dyDescent="0.2">
      <c r="C1142" s="71"/>
      <c r="D1142" s="71"/>
    </row>
    <row r="1143" spans="3:4" ht="12.95" customHeight="1" x14ac:dyDescent="0.2">
      <c r="C1143" s="71"/>
      <c r="D1143" s="71"/>
    </row>
    <row r="1144" spans="3:4" ht="12.95" customHeight="1" x14ac:dyDescent="0.2">
      <c r="C1144" s="71"/>
      <c r="D1144" s="71"/>
    </row>
    <row r="1145" spans="3:4" ht="12.95" customHeight="1" x14ac:dyDescent="0.2">
      <c r="C1145" s="71"/>
      <c r="D1145" s="71"/>
    </row>
    <row r="1146" spans="3:4" ht="12.95" customHeight="1" x14ac:dyDescent="0.2">
      <c r="C1146" s="71"/>
      <c r="D1146" s="71"/>
    </row>
    <row r="1147" spans="3:4" ht="12.95" customHeight="1" x14ac:dyDescent="0.2">
      <c r="C1147" s="71"/>
      <c r="D1147" s="71"/>
    </row>
    <row r="1148" spans="3:4" ht="12.95" customHeight="1" x14ac:dyDescent="0.2">
      <c r="C1148" s="71"/>
      <c r="D1148" s="71"/>
    </row>
    <row r="1149" spans="3:4" ht="12.95" customHeight="1" x14ac:dyDescent="0.2">
      <c r="C1149" s="71"/>
      <c r="D1149" s="71"/>
    </row>
    <row r="1150" spans="3:4" ht="12.95" customHeight="1" x14ac:dyDescent="0.2">
      <c r="C1150" s="71"/>
      <c r="D1150" s="71"/>
    </row>
    <row r="1151" spans="3:4" ht="12.95" customHeight="1" x14ac:dyDescent="0.2">
      <c r="C1151" s="71"/>
      <c r="D1151" s="71"/>
    </row>
    <row r="1152" spans="3:4" ht="12.95" customHeight="1" x14ac:dyDescent="0.2">
      <c r="C1152" s="71"/>
      <c r="D1152" s="71"/>
    </row>
    <row r="1153" spans="3:4" ht="12.95" customHeight="1" x14ac:dyDescent="0.2">
      <c r="C1153" s="71"/>
      <c r="D1153" s="71"/>
    </row>
    <row r="1154" spans="3:4" ht="12.95" customHeight="1" x14ac:dyDescent="0.2">
      <c r="C1154" s="71"/>
      <c r="D1154" s="71"/>
    </row>
    <row r="1155" spans="3:4" ht="12.95" customHeight="1" x14ac:dyDescent="0.2">
      <c r="C1155" s="71"/>
      <c r="D1155" s="71"/>
    </row>
    <row r="1156" spans="3:4" ht="12.95" customHeight="1" x14ac:dyDescent="0.2">
      <c r="C1156" s="71"/>
      <c r="D1156" s="71"/>
    </row>
    <row r="1157" spans="3:4" ht="12.95" customHeight="1" x14ac:dyDescent="0.2">
      <c r="C1157" s="71"/>
      <c r="D1157" s="71"/>
    </row>
    <row r="1158" spans="3:4" ht="12.95" customHeight="1" x14ac:dyDescent="0.2">
      <c r="C1158" s="71"/>
      <c r="D1158" s="71"/>
    </row>
    <row r="1159" spans="3:4" ht="12.95" customHeight="1" x14ac:dyDescent="0.2">
      <c r="C1159" s="71"/>
      <c r="D1159" s="71"/>
    </row>
    <row r="1160" spans="3:4" ht="12.95" customHeight="1" x14ac:dyDescent="0.2">
      <c r="C1160" s="71"/>
      <c r="D1160" s="71"/>
    </row>
    <row r="1161" spans="3:4" ht="12.95" customHeight="1" x14ac:dyDescent="0.2">
      <c r="C1161" s="71"/>
      <c r="D1161" s="71"/>
    </row>
    <row r="1162" spans="3:4" ht="12.95" customHeight="1" x14ac:dyDescent="0.2">
      <c r="C1162" s="71"/>
      <c r="D1162" s="71"/>
    </row>
    <row r="1163" spans="3:4" ht="12.95" customHeight="1" x14ac:dyDescent="0.2">
      <c r="C1163" s="71"/>
      <c r="D1163" s="71"/>
    </row>
    <row r="1164" spans="3:4" ht="12.95" customHeight="1" x14ac:dyDescent="0.2">
      <c r="C1164" s="71"/>
      <c r="D1164" s="71"/>
    </row>
    <row r="1165" spans="3:4" ht="12.95" customHeight="1" x14ac:dyDescent="0.2">
      <c r="C1165" s="71"/>
      <c r="D1165" s="71"/>
    </row>
    <row r="1166" spans="3:4" ht="12.95" customHeight="1" x14ac:dyDescent="0.2">
      <c r="C1166" s="71"/>
      <c r="D1166" s="71"/>
    </row>
    <row r="1167" spans="3:4" ht="12.95" customHeight="1" x14ac:dyDescent="0.2">
      <c r="C1167" s="71"/>
      <c r="D1167" s="71"/>
    </row>
    <row r="1168" spans="3:4" ht="12.95" customHeight="1" x14ac:dyDescent="0.2">
      <c r="C1168" s="71"/>
      <c r="D1168" s="71"/>
    </row>
    <row r="1169" spans="3:4" ht="12.95" customHeight="1" x14ac:dyDescent="0.2">
      <c r="C1169" s="71"/>
      <c r="D1169" s="71"/>
    </row>
    <row r="1170" spans="3:4" ht="12.95" customHeight="1" x14ac:dyDescent="0.2">
      <c r="C1170" s="71"/>
      <c r="D1170" s="71"/>
    </row>
    <row r="1171" spans="3:4" ht="12.95" customHeight="1" x14ac:dyDescent="0.2">
      <c r="C1171" s="71"/>
      <c r="D1171" s="71"/>
    </row>
    <row r="1172" spans="3:4" ht="12.95" customHeight="1" x14ac:dyDescent="0.2">
      <c r="C1172" s="71"/>
      <c r="D1172" s="71"/>
    </row>
    <row r="1173" spans="3:4" ht="12.95" customHeight="1" x14ac:dyDescent="0.2">
      <c r="C1173" s="71"/>
      <c r="D1173" s="71"/>
    </row>
    <row r="1174" spans="3:4" ht="12.95" customHeight="1" x14ac:dyDescent="0.2">
      <c r="C1174" s="71"/>
      <c r="D1174" s="71"/>
    </row>
    <row r="1175" spans="3:4" ht="12.95" customHeight="1" x14ac:dyDescent="0.2">
      <c r="C1175" s="71"/>
      <c r="D1175" s="71"/>
    </row>
    <row r="1176" spans="3:4" ht="12.95" customHeight="1" x14ac:dyDescent="0.2">
      <c r="C1176" s="71"/>
      <c r="D1176" s="71"/>
    </row>
    <row r="1177" spans="3:4" ht="12.95" customHeight="1" x14ac:dyDescent="0.2">
      <c r="C1177" s="71"/>
      <c r="D1177" s="71"/>
    </row>
    <row r="1178" spans="3:4" ht="12.95" customHeight="1" x14ac:dyDescent="0.2">
      <c r="C1178" s="71"/>
      <c r="D1178" s="71"/>
    </row>
    <row r="1179" spans="3:4" ht="12.95" customHeight="1" x14ac:dyDescent="0.2">
      <c r="C1179" s="71"/>
      <c r="D1179" s="71"/>
    </row>
    <row r="1180" spans="3:4" ht="12.95" customHeight="1" x14ac:dyDescent="0.2">
      <c r="C1180" s="71"/>
      <c r="D1180" s="71"/>
    </row>
    <row r="1181" spans="3:4" ht="12.95" customHeight="1" x14ac:dyDescent="0.2">
      <c r="C1181" s="71"/>
      <c r="D1181" s="71"/>
    </row>
    <row r="1182" spans="3:4" ht="12.95" customHeight="1" x14ac:dyDescent="0.2">
      <c r="C1182" s="71"/>
      <c r="D1182" s="71"/>
    </row>
    <row r="1183" spans="3:4" ht="12.95" customHeight="1" x14ac:dyDescent="0.2">
      <c r="C1183" s="71"/>
      <c r="D1183" s="71"/>
    </row>
    <row r="1184" spans="3:4" ht="12.95" customHeight="1" x14ac:dyDescent="0.2">
      <c r="C1184" s="71"/>
      <c r="D1184" s="71"/>
    </row>
    <row r="1185" spans="3:4" ht="12.95" customHeight="1" x14ac:dyDescent="0.2">
      <c r="C1185" s="71"/>
      <c r="D1185" s="71"/>
    </row>
    <row r="1186" spans="3:4" ht="12.95" customHeight="1" x14ac:dyDescent="0.2">
      <c r="C1186" s="71"/>
      <c r="D1186" s="71"/>
    </row>
    <row r="1187" spans="3:4" ht="12.95" customHeight="1" x14ac:dyDescent="0.2">
      <c r="C1187" s="71"/>
      <c r="D1187" s="71"/>
    </row>
    <row r="1188" spans="3:4" ht="12.95" customHeight="1" x14ac:dyDescent="0.2">
      <c r="C1188" s="71"/>
      <c r="D1188" s="71"/>
    </row>
    <row r="1189" spans="3:4" ht="12.95" customHeight="1" x14ac:dyDescent="0.2">
      <c r="C1189" s="71"/>
      <c r="D1189" s="71"/>
    </row>
    <row r="1190" spans="3:4" ht="12.95" customHeight="1" x14ac:dyDescent="0.2">
      <c r="C1190" s="71"/>
      <c r="D1190" s="71"/>
    </row>
    <row r="1191" spans="3:4" ht="12.95" customHeight="1" x14ac:dyDescent="0.2">
      <c r="C1191" s="71"/>
      <c r="D1191" s="71"/>
    </row>
    <row r="1192" spans="3:4" ht="12.95" customHeight="1" x14ac:dyDescent="0.2">
      <c r="C1192" s="71"/>
      <c r="D1192" s="71"/>
    </row>
    <row r="1193" spans="3:4" ht="12.95" customHeight="1" x14ac:dyDescent="0.2">
      <c r="C1193" s="71"/>
      <c r="D1193" s="71"/>
    </row>
    <row r="1194" spans="3:4" ht="12.95" customHeight="1" x14ac:dyDescent="0.2">
      <c r="C1194" s="71"/>
      <c r="D1194" s="71"/>
    </row>
    <row r="1195" spans="3:4" ht="12.95" customHeight="1" x14ac:dyDescent="0.2">
      <c r="C1195" s="71"/>
      <c r="D1195" s="71"/>
    </row>
    <row r="1196" spans="3:4" ht="12.95" customHeight="1" x14ac:dyDescent="0.2">
      <c r="C1196" s="71"/>
      <c r="D1196" s="71"/>
    </row>
    <row r="1197" spans="3:4" ht="12.95" customHeight="1" x14ac:dyDescent="0.2">
      <c r="C1197" s="71"/>
      <c r="D1197" s="71"/>
    </row>
    <row r="1198" spans="3:4" ht="12.95" customHeight="1" x14ac:dyDescent="0.2">
      <c r="C1198" s="71"/>
      <c r="D1198" s="71"/>
    </row>
    <row r="1199" spans="3:4" ht="12.95" customHeight="1" x14ac:dyDescent="0.2">
      <c r="C1199" s="71"/>
      <c r="D1199" s="71"/>
    </row>
    <row r="1200" spans="3:4" ht="12.95" customHeight="1" x14ac:dyDescent="0.2">
      <c r="C1200" s="71"/>
      <c r="D1200" s="71"/>
    </row>
    <row r="1201" spans="3:4" ht="12.95" customHeight="1" x14ac:dyDescent="0.2">
      <c r="C1201" s="71"/>
      <c r="D1201" s="71"/>
    </row>
    <row r="1202" spans="3:4" ht="12.95" customHeight="1" x14ac:dyDescent="0.2">
      <c r="C1202" s="71"/>
      <c r="D1202" s="71"/>
    </row>
    <row r="1203" spans="3:4" ht="12.95" customHeight="1" x14ac:dyDescent="0.2">
      <c r="C1203" s="71"/>
      <c r="D1203" s="71"/>
    </row>
    <row r="1204" spans="3:4" ht="12.95" customHeight="1" x14ac:dyDescent="0.2">
      <c r="C1204" s="71"/>
      <c r="D1204" s="71"/>
    </row>
    <row r="1205" spans="3:4" ht="12.95" customHeight="1" x14ac:dyDescent="0.2">
      <c r="C1205" s="71"/>
      <c r="D1205" s="71"/>
    </row>
    <row r="1206" spans="3:4" ht="12.95" customHeight="1" x14ac:dyDescent="0.2">
      <c r="C1206" s="71"/>
      <c r="D1206" s="71"/>
    </row>
    <row r="1207" spans="3:4" ht="12.95" customHeight="1" x14ac:dyDescent="0.2">
      <c r="C1207" s="71"/>
      <c r="D1207" s="71"/>
    </row>
    <row r="1208" spans="3:4" ht="12.95" customHeight="1" x14ac:dyDescent="0.2">
      <c r="C1208" s="71"/>
      <c r="D1208" s="71"/>
    </row>
    <row r="1209" spans="3:4" ht="12.95" customHeight="1" x14ac:dyDescent="0.2">
      <c r="C1209" s="71"/>
      <c r="D1209" s="71"/>
    </row>
    <row r="1210" spans="3:4" ht="12.95" customHeight="1" x14ac:dyDescent="0.2">
      <c r="C1210" s="71"/>
      <c r="D1210" s="71"/>
    </row>
    <row r="1211" spans="3:4" ht="12.95" customHeight="1" x14ac:dyDescent="0.2">
      <c r="C1211" s="71"/>
      <c r="D1211" s="71"/>
    </row>
    <row r="1212" spans="3:4" ht="12.95" customHeight="1" x14ac:dyDescent="0.2">
      <c r="C1212" s="71"/>
      <c r="D1212" s="71"/>
    </row>
    <row r="1213" spans="3:4" ht="12.95" customHeight="1" x14ac:dyDescent="0.2">
      <c r="C1213" s="71"/>
      <c r="D1213" s="71"/>
    </row>
    <row r="1214" spans="3:4" ht="12.95" customHeight="1" x14ac:dyDescent="0.2">
      <c r="C1214" s="71"/>
      <c r="D1214" s="71"/>
    </row>
    <row r="1215" spans="3:4" ht="12.95" customHeight="1" x14ac:dyDescent="0.2">
      <c r="C1215" s="71"/>
      <c r="D1215" s="71"/>
    </row>
    <row r="1216" spans="3:4" ht="12.95" customHeight="1" x14ac:dyDescent="0.2">
      <c r="C1216" s="71"/>
      <c r="D1216" s="71"/>
    </row>
    <row r="1217" spans="3:4" ht="12.95" customHeight="1" x14ac:dyDescent="0.2">
      <c r="C1217" s="71"/>
      <c r="D1217" s="71"/>
    </row>
    <row r="1218" spans="3:4" ht="12.95" customHeight="1" x14ac:dyDescent="0.2">
      <c r="C1218" s="71"/>
      <c r="D1218" s="71"/>
    </row>
    <row r="1219" spans="3:4" ht="12.95" customHeight="1" x14ac:dyDescent="0.2">
      <c r="C1219" s="71"/>
      <c r="D1219" s="71"/>
    </row>
    <row r="1220" spans="3:4" ht="12.95" customHeight="1" x14ac:dyDescent="0.2">
      <c r="C1220" s="71"/>
      <c r="D1220" s="71"/>
    </row>
    <row r="1221" spans="3:4" ht="12.95" customHeight="1" x14ac:dyDescent="0.2">
      <c r="C1221" s="71"/>
      <c r="D1221" s="71"/>
    </row>
    <row r="1222" spans="3:4" ht="12.95" customHeight="1" x14ac:dyDescent="0.2">
      <c r="C1222" s="71"/>
      <c r="D1222" s="71"/>
    </row>
    <row r="1223" spans="3:4" ht="12.95" customHeight="1" x14ac:dyDescent="0.2">
      <c r="C1223" s="71"/>
      <c r="D1223" s="71"/>
    </row>
    <row r="1224" spans="3:4" ht="12.95" customHeight="1" x14ac:dyDescent="0.2">
      <c r="C1224" s="71"/>
      <c r="D1224" s="71"/>
    </row>
    <row r="1225" spans="3:4" ht="12.95" customHeight="1" x14ac:dyDescent="0.2">
      <c r="C1225" s="71"/>
      <c r="D1225" s="71"/>
    </row>
    <row r="1226" spans="3:4" ht="12.95" customHeight="1" x14ac:dyDescent="0.2">
      <c r="C1226" s="71"/>
      <c r="D1226" s="71"/>
    </row>
    <row r="1227" spans="3:4" ht="12.95" customHeight="1" x14ac:dyDescent="0.2">
      <c r="C1227" s="71"/>
      <c r="D1227" s="71"/>
    </row>
    <row r="1228" spans="3:4" ht="12.95" customHeight="1" x14ac:dyDescent="0.2">
      <c r="C1228" s="71"/>
      <c r="D1228" s="71"/>
    </row>
    <row r="1229" spans="3:4" ht="12.95" customHeight="1" x14ac:dyDescent="0.2">
      <c r="C1229" s="71"/>
      <c r="D1229" s="71"/>
    </row>
    <row r="1230" spans="3:4" ht="12.95" customHeight="1" x14ac:dyDescent="0.2">
      <c r="C1230" s="71"/>
      <c r="D1230" s="71"/>
    </row>
    <row r="1231" spans="3:4" ht="12.95" customHeight="1" x14ac:dyDescent="0.2">
      <c r="C1231" s="71"/>
      <c r="D1231" s="71"/>
    </row>
    <row r="1232" spans="3:4" ht="12.95" customHeight="1" x14ac:dyDescent="0.2">
      <c r="C1232" s="71"/>
      <c r="D1232" s="71"/>
    </row>
    <row r="1233" spans="3:4" ht="12.95" customHeight="1" x14ac:dyDescent="0.2">
      <c r="C1233" s="71"/>
      <c r="D1233" s="71"/>
    </row>
    <row r="1234" spans="3:4" ht="12.95" customHeight="1" x14ac:dyDescent="0.2">
      <c r="C1234" s="71"/>
      <c r="D1234" s="71"/>
    </row>
    <row r="1235" spans="3:4" ht="12.95" customHeight="1" x14ac:dyDescent="0.2">
      <c r="C1235" s="71"/>
      <c r="D1235" s="71"/>
    </row>
    <row r="1236" spans="3:4" ht="12.95" customHeight="1" x14ac:dyDescent="0.2">
      <c r="C1236" s="71"/>
      <c r="D1236" s="71"/>
    </row>
    <row r="1237" spans="3:4" ht="12.95" customHeight="1" x14ac:dyDescent="0.2">
      <c r="C1237" s="71"/>
      <c r="D1237" s="71"/>
    </row>
    <row r="1238" spans="3:4" ht="12.95" customHeight="1" x14ac:dyDescent="0.2">
      <c r="C1238" s="71"/>
      <c r="D1238" s="71"/>
    </row>
    <row r="1239" spans="3:4" ht="12.95" customHeight="1" x14ac:dyDescent="0.2">
      <c r="C1239" s="71"/>
      <c r="D1239" s="71"/>
    </row>
    <row r="1240" spans="3:4" ht="12.95" customHeight="1" x14ac:dyDescent="0.2">
      <c r="C1240" s="71"/>
      <c r="D1240" s="71"/>
    </row>
    <row r="1241" spans="3:4" ht="12.95" customHeight="1" x14ac:dyDescent="0.2">
      <c r="C1241" s="71"/>
      <c r="D1241" s="71"/>
    </row>
    <row r="1242" spans="3:4" ht="12.95" customHeight="1" x14ac:dyDescent="0.2">
      <c r="C1242" s="71"/>
      <c r="D1242" s="71"/>
    </row>
    <row r="1243" spans="3:4" ht="12.95" customHeight="1" x14ac:dyDescent="0.2">
      <c r="C1243" s="71"/>
      <c r="D1243" s="71"/>
    </row>
    <row r="1244" spans="3:4" ht="12.95" customHeight="1" x14ac:dyDescent="0.2">
      <c r="C1244" s="71"/>
      <c r="D1244" s="71"/>
    </row>
    <row r="1245" spans="3:4" ht="12.95" customHeight="1" x14ac:dyDescent="0.2">
      <c r="C1245" s="71"/>
      <c r="D1245" s="71"/>
    </row>
    <row r="1246" spans="3:4" ht="12.95" customHeight="1" x14ac:dyDescent="0.2">
      <c r="C1246" s="71"/>
      <c r="D1246" s="71"/>
    </row>
    <row r="1247" spans="3:4" ht="12.95" customHeight="1" x14ac:dyDescent="0.2">
      <c r="C1247" s="71"/>
      <c r="D1247" s="71"/>
    </row>
    <row r="1248" spans="3:4" ht="12.95" customHeight="1" x14ac:dyDescent="0.2">
      <c r="C1248" s="71"/>
      <c r="D1248" s="71"/>
    </row>
    <row r="1249" spans="3:4" ht="12.95" customHeight="1" x14ac:dyDescent="0.2">
      <c r="C1249" s="71"/>
      <c r="D1249" s="71"/>
    </row>
    <row r="1250" spans="3:4" ht="12.95" customHeight="1" x14ac:dyDescent="0.2">
      <c r="C1250" s="71"/>
      <c r="D1250" s="71"/>
    </row>
    <row r="1251" spans="3:4" ht="12.95" customHeight="1" x14ac:dyDescent="0.2">
      <c r="C1251" s="71"/>
      <c r="D1251" s="71"/>
    </row>
    <row r="1252" spans="3:4" ht="12.95" customHeight="1" x14ac:dyDescent="0.2">
      <c r="C1252" s="71"/>
      <c r="D1252" s="71"/>
    </row>
    <row r="1253" spans="3:4" ht="12.95" customHeight="1" x14ac:dyDescent="0.2">
      <c r="C1253" s="71"/>
      <c r="D1253" s="71"/>
    </row>
    <row r="1254" spans="3:4" ht="12.95" customHeight="1" x14ac:dyDescent="0.2">
      <c r="C1254" s="71"/>
      <c r="D1254" s="71"/>
    </row>
    <row r="1255" spans="3:4" ht="12.95" customHeight="1" x14ac:dyDescent="0.2">
      <c r="C1255" s="71"/>
      <c r="D1255" s="71"/>
    </row>
    <row r="1256" spans="3:4" ht="12.95" customHeight="1" x14ac:dyDescent="0.2">
      <c r="C1256" s="71"/>
      <c r="D1256" s="71"/>
    </row>
    <row r="1257" spans="3:4" ht="12.95" customHeight="1" x14ac:dyDescent="0.2">
      <c r="C1257" s="71"/>
      <c r="D1257" s="71"/>
    </row>
    <row r="1258" spans="3:4" ht="12.95" customHeight="1" x14ac:dyDescent="0.2">
      <c r="C1258" s="71"/>
      <c r="D1258" s="71"/>
    </row>
    <row r="1259" spans="3:4" ht="12.95" customHeight="1" x14ac:dyDescent="0.2">
      <c r="C1259" s="71"/>
      <c r="D1259" s="71"/>
    </row>
    <row r="1260" spans="3:4" ht="12.95" customHeight="1" x14ac:dyDescent="0.2">
      <c r="C1260" s="71"/>
      <c r="D1260" s="71"/>
    </row>
    <row r="1261" spans="3:4" ht="12.95" customHeight="1" x14ac:dyDescent="0.2">
      <c r="C1261" s="71"/>
      <c r="D1261" s="71"/>
    </row>
    <row r="1262" spans="3:4" ht="12.95" customHeight="1" x14ac:dyDescent="0.2">
      <c r="C1262" s="71"/>
      <c r="D1262" s="71"/>
    </row>
    <row r="1263" spans="3:4" ht="12.95" customHeight="1" x14ac:dyDescent="0.2">
      <c r="C1263" s="71"/>
      <c r="D1263" s="71"/>
    </row>
    <row r="1264" spans="3:4" ht="12.95" customHeight="1" x14ac:dyDescent="0.2">
      <c r="C1264" s="71"/>
      <c r="D1264" s="71"/>
    </row>
    <row r="1265" spans="3:4" ht="12.95" customHeight="1" x14ac:dyDescent="0.2">
      <c r="C1265" s="71"/>
      <c r="D1265" s="71"/>
    </row>
    <row r="1266" spans="3:4" ht="12.95" customHeight="1" x14ac:dyDescent="0.2">
      <c r="C1266" s="71"/>
      <c r="D1266" s="71"/>
    </row>
    <row r="1267" spans="3:4" ht="12.95" customHeight="1" x14ac:dyDescent="0.2">
      <c r="C1267" s="71"/>
      <c r="D1267" s="71"/>
    </row>
    <row r="1268" spans="3:4" ht="12.95" customHeight="1" x14ac:dyDescent="0.2">
      <c r="C1268" s="71"/>
      <c r="D1268" s="71"/>
    </row>
    <row r="1269" spans="3:4" ht="12.95" customHeight="1" x14ac:dyDescent="0.2">
      <c r="C1269" s="71"/>
      <c r="D1269" s="71"/>
    </row>
    <row r="1270" spans="3:4" ht="12.95" customHeight="1" x14ac:dyDescent="0.2">
      <c r="C1270" s="71"/>
      <c r="D1270" s="71"/>
    </row>
    <row r="1271" spans="3:4" ht="12.95" customHeight="1" x14ac:dyDescent="0.2">
      <c r="C1271" s="71"/>
      <c r="D1271" s="71"/>
    </row>
    <row r="1272" spans="3:4" ht="12.95" customHeight="1" x14ac:dyDescent="0.2">
      <c r="C1272" s="71"/>
      <c r="D1272" s="71"/>
    </row>
    <row r="1273" spans="3:4" ht="12.95" customHeight="1" x14ac:dyDescent="0.2">
      <c r="C1273" s="71"/>
      <c r="D1273" s="71"/>
    </row>
    <row r="1274" spans="3:4" ht="12.95" customHeight="1" x14ac:dyDescent="0.2">
      <c r="C1274" s="71"/>
      <c r="D1274" s="71"/>
    </row>
    <row r="1275" spans="3:4" ht="12.95" customHeight="1" x14ac:dyDescent="0.2">
      <c r="C1275" s="71"/>
      <c r="D1275" s="71"/>
    </row>
    <row r="1276" spans="3:4" ht="12.95" customHeight="1" x14ac:dyDescent="0.2">
      <c r="C1276" s="71"/>
      <c r="D1276" s="71"/>
    </row>
    <row r="1277" spans="3:4" ht="12.95" customHeight="1" x14ac:dyDescent="0.2">
      <c r="C1277" s="71"/>
      <c r="D1277" s="71"/>
    </row>
    <row r="1278" spans="3:4" ht="12.95" customHeight="1" x14ac:dyDescent="0.2">
      <c r="C1278" s="71"/>
      <c r="D1278" s="71"/>
    </row>
    <row r="1279" spans="3:4" ht="12.95" customHeight="1" x14ac:dyDescent="0.2">
      <c r="C1279" s="71"/>
      <c r="D1279" s="71"/>
    </row>
    <row r="1280" spans="3:4" ht="12.95" customHeight="1" x14ac:dyDescent="0.2">
      <c r="C1280" s="71"/>
      <c r="D1280" s="71"/>
    </row>
    <row r="1281" spans="3:4" ht="12.95" customHeight="1" x14ac:dyDescent="0.2">
      <c r="C1281" s="71"/>
      <c r="D1281" s="71"/>
    </row>
    <row r="1282" spans="3:4" ht="12.95" customHeight="1" x14ac:dyDescent="0.2">
      <c r="C1282" s="71"/>
      <c r="D1282" s="71"/>
    </row>
    <row r="1283" spans="3:4" ht="12.95" customHeight="1" x14ac:dyDescent="0.2">
      <c r="C1283" s="71"/>
      <c r="D1283" s="71"/>
    </row>
    <row r="1284" spans="3:4" ht="12.95" customHeight="1" x14ac:dyDescent="0.2">
      <c r="C1284" s="71"/>
      <c r="D1284" s="71"/>
    </row>
    <row r="1285" spans="3:4" ht="12.95" customHeight="1" x14ac:dyDescent="0.2">
      <c r="C1285" s="71"/>
      <c r="D1285" s="71"/>
    </row>
    <row r="1286" spans="3:4" ht="12.95" customHeight="1" x14ac:dyDescent="0.2">
      <c r="C1286" s="71"/>
      <c r="D1286" s="71"/>
    </row>
    <row r="1287" spans="3:4" ht="12.95" customHeight="1" x14ac:dyDescent="0.2">
      <c r="C1287" s="71"/>
      <c r="D1287" s="71"/>
    </row>
    <row r="1288" spans="3:4" ht="12.95" customHeight="1" x14ac:dyDescent="0.2">
      <c r="C1288" s="71"/>
      <c r="D1288" s="71"/>
    </row>
    <row r="1289" spans="3:4" ht="12.95" customHeight="1" x14ac:dyDescent="0.2">
      <c r="C1289" s="71"/>
      <c r="D1289" s="71"/>
    </row>
    <row r="1290" spans="3:4" ht="12.95" customHeight="1" x14ac:dyDescent="0.2">
      <c r="C1290" s="71"/>
      <c r="D1290" s="71"/>
    </row>
    <row r="1291" spans="3:4" ht="12.95" customHeight="1" x14ac:dyDescent="0.2">
      <c r="C1291" s="71"/>
      <c r="D1291" s="71"/>
    </row>
    <row r="1292" spans="3:4" ht="12.95" customHeight="1" x14ac:dyDescent="0.2">
      <c r="C1292" s="71"/>
      <c r="D1292" s="71"/>
    </row>
    <row r="1293" spans="3:4" ht="12.95" customHeight="1" x14ac:dyDescent="0.2">
      <c r="C1293" s="71"/>
      <c r="D1293" s="71"/>
    </row>
    <row r="1294" spans="3:4" ht="12.95" customHeight="1" x14ac:dyDescent="0.2">
      <c r="C1294" s="71"/>
      <c r="D1294" s="71"/>
    </row>
    <row r="1295" spans="3:4" ht="12.95" customHeight="1" x14ac:dyDescent="0.2">
      <c r="C1295" s="71"/>
      <c r="D1295" s="71"/>
    </row>
    <row r="1296" spans="3:4" ht="12.95" customHeight="1" x14ac:dyDescent="0.2">
      <c r="C1296" s="71"/>
      <c r="D1296" s="71"/>
    </row>
    <row r="1297" spans="3:4" ht="12.95" customHeight="1" x14ac:dyDescent="0.2">
      <c r="C1297" s="71"/>
      <c r="D1297" s="71"/>
    </row>
    <row r="1298" spans="3:4" ht="12.95" customHeight="1" x14ac:dyDescent="0.2">
      <c r="C1298" s="71"/>
      <c r="D1298" s="71"/>
    </row>
    <row r="1299" spans="3:4" ht="12.95" customHeight="1" x14ac:dyDescent="0.2">
      <c r="C1299" s="71"/>
      <c r="D1299" s="71"/>
    </row>
    <row r="1300" spans="3:4" ht="12.95" customHeight="1" x14ac:dyDescent="0.2">
      <c r="C1300" s="71"/>
      <c r="D1300" s="71"/>
    </row>
    <row r="1301" spans="3:4" ht="12.95" customHeight="1" x14ac:dyDescent="0.2">
      <c r="C1301" s="71"/>
      <c r="D1301" s="71"/>
    </row>
    <row r="1302" spans="3:4" ht="12.95" customHeight="1" x14ac:dyDescent="0.2">
      <c r="C1302" s="71"/>
      <c r="D1302" s="71"/>
    </row>
    <row r="1303" spans="3:4" ht="12.95" customHeight="1" x14ac:dyDescent="0.2">
      <c r="C1303" s="71"/>
      <c r="D1303" s="71"/>
    </row>
    <row r="1304" spans="3:4" ht="12.95" customHeight="1" x14ac:dyDescent="0.2">
      <c r="C1304" s="71"/>
      <c r="D1304" s="71"/>
    </row>
    <row r="1305" spans="3:4" ht="12.95" customHeight="1" x14ac:dyDescent="0.2">
      <c r="C1305" s="71"/>
      <c r="D1305" s="71"/>
    </row>
    <row r="1306" spans="3:4" ht="12.95" customHeight="1" x14ac:dyDescent="0.2">
      <c r="C1306" s="71"/>
      <c r="D1306" s="71"/>
    </row>
    <row r="1307" spans="3:4" ht="12.95" customHeight="1" x14ac:dyDescent="0.2">
      <c r="C1307" s="71"/>
      <c r="D1307" s="71"/>
    </row>
    <row r="1308" spans="3:4" ht="12.95" customHeight="1" x14ac:dyDescent="0.2">
      <c r="C1308" s="71"/>
      <c r="D1308" s="71"/>
    </row>
    <row r="1309" spans="3:4" ht="12.95" customHeight="1" x14ac:dyDescent="0.2">
      <c r="C1309" s="71"/>
      <c r="D1309" s="71"/>
    </row>
    <row r="1310" spans="3:4" ht="12.95" customHeight="1" x14ac:dyDescent="0.2">
      <c r="C1310" s="71"/>
      <c r="D1310" s="71"/>
    </row>
    <row r="1311" spans="3:4" ht="12.95" customHeight="1" x14ac:dyDescent="0.2">
      <c r="C1311" s="71"/>
      <c r="D1311" s="71"/>
    </row>
    <row r="1312" spans="3:4" ht="12.95" customHeight="1" x14ac:dyDescent="0.2">
      <c r="C1312" s="71"/>
      <c r="D1312" s="71"/>
    </row>
    <row r="1313" spans="3:4" ht="12.95" customHeight="1" x14ac:dyDescent="0.2">
      <c r="C1313" s="71"/>
      <c r="D1313" s="71"/>
    </row>
    <row r="1314" spans="3:4" ht="12.95" customHeight="1" x14ac:dyDescent="0.2">
      <c r="C1314" s="71"/>
      <c r="D1314" s="71"/>
    </row>
    <row r="1315" spans="3:4" ht="12.95" customHeight="1" x14ac:dyDescent="0.2">
      <c r="C1315" s="71"/>
      <c r="D1315" s="71"/>
    </row>
    <row r="1316" spans="3:4" ht="12.95" customHeight="1" x14ac:dyDescent="0.2">
      <c r="C1316" s="71"/>
      <c r="D1316" s="71"/>
    </row>
    <row r="1317" spans="3:4" ht="12.95" customHeight="1" x14ac:dyDescent="0.2">
      <c r="C1317" s="71"/>
      <c r="D1317" s="71"/>
    </row>
    <row r="1318" spans="3:4" ht="12.95" customHeight="1" x14ac:dyDescent="0.2">
      <c r="C1318" s="71"/>
      <c r="D1318" s="71"/>
    </row>
    <row r="1319" spans="3:4" ht="12.95" customHeight="1" x14ac:dyDescent="0.2">
      <c r="C1319" s="71"/>
      <c r="D1319" s="71"/>
    </row>
    <row r="1320" spans="3:4" ht="12.95" customHeight="1" x14ac:dyDescent="0.2">
      <c r="C1320" s="71"/>
      <c r="D1320" s="71"/>
    </row>
    <row r="1321" spans="3:4" ht="12.95" customHeight="1" x14ac:dyDescent="0.2">
      <c r="C1321" s="71"/>
      <c r="D1321" s="71"/>
    </row>
    <row r="1322" spans="3:4" ht="12.95" customHeight="1" x14ac:dyDescent="0.2">
      <c r="C1322" s="71"/>
      <c r="D1322" s="71"/>
    </row>
    <row r="1323" spans="3:4" ht="12.95" customHeight="1" x14ac:dyDescent="0.2">
      <c r="C1323" s="71"/>
      <c r="D1323" s="71"/>
    </row>
    <row r="1324" spans="3:4" ht="12.95" customHeight="1" x14ac:dyDescent="0.2">
      <c r="C1324" s="71"/>
      <c r="D1324" s="71"/>
    </row>
    <row r="1325" spans="3:4" ht="12.95" customHeight="1" x14ac:dyDescent="0.2">
      <c r="C1325" s="71"/>
      <c r="D1325" s="71"/>
    </row>
    <row r="1326" spans="3:4" ht="12.95" customHeight="1" x14ac:dyDescent="0.2">
      <c r="C1326" s="71"/>
      <c r="D1326" s="71"/>
    </row>
    <row r="1327" spans="3:4" ht="12.95" customHeight="1" x14ac:dyDescent="0.2">
      <c r="C1327" s="71"/>
      <c r="D1327" s="71"/>
    </row>
    <row r="1328" spans="3:4" ht="12.95" customHeight="1" x14ac:dyDescent="0.2">
      <c r="C1328" s="71"/>
      <c r="D1328" s="71"/>
    </row>
    <row r="1329" spans="3:4" ht="12.95" customHeight="1" x14ac:dyDescent="0.2">
      <c r="C1329" s="71"/>
      <c r="D1329" s="71"/>
    </row>
    <row r="1330" spans="3:4" ht="12.95" customHeight="1" x14ac:dyDescent="0.2">
      <c r="C1330" s="71"/>
      <c r="D1330" s="71"/>
    </row>
    <row r="1331" spans="3:4" ht="12.95" customHeight="1" x14ac:dyDescent="0.2">
      <c r="C1331" s="71"/>
      <c r="D1331" s="71"/>
    </row>
    <row r="1332" spans="3:4" ht="12.95" customHeight="1" x14ac:dyDescent="0.2">
      <c r="C1332" s="71"/>
      <c r="D1332" s="71"/>
    </row>
    <row r="1333" spans="3:4" ht="12.95" customHeight="1" x14ac:dyDescent="0.2">
      <c r="C1333" s="71"/>
      <c r="D1333" s="71"/>
    </row>
    <row r="1334" spans="3:4" ht="12.95" customHeight="1" x14ac:dyDescent="0.2">
      <c r="C1334" s="71"/>
      <c r="D1334" s="71"/>
    </row>
    <row r="1335" spans="3:4" ht="12.95" customHeight="1" x14ac:dyDescent="0.2">
      <c r="C1335" s="71"/>
      <c r="D1335" s="71"/>
    </row>
    <row r="1336" spans="3:4" ht="12.95" customHeight="1" x14ac:dyDescent="0.2">
      <c r="C1336" s="71"/>
      <c r="D1336" s="71"/>
    </row>
    <row r="1337" spans="3:4" ht="12.95" customHeight="1" x14ac:dyDescent="0.2">
      <c r="C1337" s="71"/>
      <c r="D1337" s="71"/>
    </row>
    <row r="1338" spans="3:4" ht="12.95" customHeight="1" x14ac:dyDescent="0.2">
      <c r="C1338" s="71"/>
      <c r="D1338" s="71"/>
    </row>
    <row r="1339" spans="3:4" ht="12.95" customHeight="1" x14ac:dyDescent="0.2">
      <c r="C1339" s="71"/>
      <c r="D1339" s="71"/>
    </row>
    <row r="1340" spans="3:4" ht="12.95" customHeight="1" x14ac:dyDescent="0.2">
      <c r="C1340" s="71"/>
      <c r="D1340" s="71"/>
    </row>
    <row r="1341" spans="3:4" ht="12.95" customHeight="1" x14ac:dyDescent="0.2">
      <c r="C1341" s="71"/>
      <c r="D1341" s="71"/>
    </row>
    <row r="1342" spans="3:4" ht="12.95" customHeight="1" x14ac:dyDescent="0.2">
      <c r="C1342" s="71"/>
      <c r="D1342" s="71"/>
    </row>
    <row r="1343" spans="3:4" ht="12.95" customHeight="1" x14ac:dyDescent="0.2">
      <c r="C1343" s="71"/>
      <c r="D1343" s="71"/>
    </row>
    <row r="1344" spans="3:4" ht="12.95" customHeight="1" x14ac:dyDescent="0.2">
      <c r="C1344" s="71"/>
      <c r="D1344" s="71"/>
    </row>
    <row r="1345" spans="3:4" ht="12.95" customHeight="1" x14ac:dyDescent="0.2">
      <c r="C1345" s="71"/>
      <c r="D1345" s="71"/>
    </row>
    <row r="1346" spans="3:4" ht="12.95" customHeight="1" x14ac:dyDescent="0.2">
      <c r="C1346" s="71"/>
      <c r="D1346" s="71"/>
    </row>
    <row r="1347" spans="3:4" ht="12.95" customHeight="1" x14ac:dyDescent="0.2">
      <c r="C1347" s="71"/>
      <c r="D1347" s="71"/>
    </row>
    <row r="1348" spans="3:4" ht="12.95" customHeight="1" x14ac:dyDescent="0.2">
      <c r="C1348" s="71"/>
      <c r="D1348" s="71"/>
    </row>
    <row r="1349" spans="3:4" ht="12.95" customHeight="1" x14ac:dyDescent="0.2">
      <c r="C1349" s="71"/>
      <c r="D1349" s="71"/>
    </row>
    <row r="1350" spans="3:4" ht="12.95" customHeight="1" x14ac:dyDescent="0.2">
      <c r="C1350" s="71"/>
      <c r="D1350" s="71"/>
    </row>
    <row r="1351" spans="3:4" ht="12.95" customHeight="1" x14ac:dyDescent="0.2">
      <c r="C1351" s="71"/>
      <c r="D1351" s="71"/>
    </row>
    <row r="1352" spans="3:4" ht="12.95" customHeight="1" x14ac:dyDescent="0.2">
      <c r="C1352" s="71"/>
      <c r="D1352" s="71"/>
    </row>
    <row r="1353" spans="3:4" ht="12.95" customHeight="1" x14ac:dyDescent="0.2">
      <c r="C1353" s="71"/>
      <c r="D1353" s="71"/>
    </row>
    <row r="1354" spans="3:4" ht="12.95" customHeight="1" x14ac:dyDescent="0.2">
      <c r="C1354" s="71"/>
      <c r="D1354" s="71"/>
    </row>
    <row r="1355" spans="3:4" ht="12.95" customHeight="1" x14ac:dyDescent="0.2">
      <c r="C1355" s="71"/>
      <c r="D1355" s="71"/>
    </row>
    <row r="1356" spans="3:4" ht="12.95" customHeight="1" x14ac:dyDescent="0.2">
      <c r="C1356" s="71"/>
      <c r="D1356" s="71"/>
    </row>
    <row r="1357" spans="3:4" ht="12.95" customHeight="1" x14ac:dyDescent="0.2">
      <c r="C1357" s="71"/>
      <c r="D1357" s="71"/>
    </row>
    <row r="1358" spans="3:4" ht="12.95" customHeight="1" x14ac:dyDescent="0.2">
      <c r="C1358" s="71"/>
      <c r="D1358" s="71"/>
    </row>
    <row r="1359" spans="3:4" ht="12.95" customHeight="1" x14ac:dyDescent="0.2">
      <c r="C1359" s="71"/>
      <c r="D1359" s="71"/>
    </row>
    <row r="1360" spans="3:4" ht="12.95" customHeight="1" x14ac:dyDescent="0.2">
      <c r="C1360" s="71"/>
      <c r="D1360" s="71"/>
    </row>
    <row r="1361" spans="3:4" ht="12.95" customHeight="1" x14ac:dyDescent="0.2">
      <c r="C1361" s="71"/>
      <c r="D1361" s="71"/>
    </row>
    <row r="1362" spans="3:4" ht="12.95" customHeight="1" x14ac:dyDescent="0.2">
      <c r="C1362" s="71"/>
      <c r="D1362" s="71"/>
    </row>
    <row r="1363" spans="3:4" ht="12.95" customHeight="1" x14ac:dyDescent="0.2">
      <c r="C1363" s="71"/>
      <c r="D1363" s="71"/>
    </row>
    <row r="1364" spans="3:4" ht="12.95" customHeight="1" x14ac:dyDescent="0.2">
      <c r="C1364" s="71"/>
      <c r="D1364" s="71"/>
    </row>
    <row r="1365" spans="3:4" ht="12.95" customHeight="1" x14ac:dyDescent="0.2">
      <c r="C1365" s="71"/>
      <c r="D1365" s="71"/>
    </row>
    <row r="1366" spans="3:4" ht="12.95" customHeight="1" x14ac:dyDescent="0.2">
      <c r="C1366" s="71"/>
      <c r="D1366" s="71"/>
    </row>
    <row r="1367" spans="3:4" ht="12.95" customHeight="1" x14ac:dyDescent="0.2">
      <c r="C1367" s="71"/>
      <c r="D1367" s="71"/>
    </row>
    <row r="1368" spans="3:4" ht="12.95" customHeight="1" x14ac:dyDescent="0.2">
      <c r="C1368" s="71"/>
      <c r="D1368" s="71"/>
    </row>
    <row r="1369" spans="3:4" ht="12.95" customHeight="1" x14ac:dyDescent="0.2">
      <c r="C1369" s="71"/>
      <c r="D1369" s="71"/>
    </row>
    <row r="1370" spans="3:4" ht="12.95" customHeight="1" x14ac:dyDescent="0.2">
      <c r="C1370" s="71"/>
      <c r="D1370" s="71"/>
    </row>
    <row r="1371" spans="3:4" ht="12.95" customHeight="1" x14ac:dyDescent="0.2">
      <c r="C1371" s="71"/>
      <c r="D1371" s="71"/>
    </row>
    <row r="1372" spans="3:4" ht="12.95" customHeight="1" x14ac:dyDescent="0.2">
      <c r="C1372" s="71"/>
      <c r="D1372" s="71"/>
    </row>
    <row r="1373" spans="3:4" ht="12.95" customHeight="1" x14ac:dyDescent="0.2">
      <c r="C1373" s="71"/>
      <c r="D1373" s="71"/>
    </row>
    <row r="1374" spans="3:4" ht="12.95" customHeight="1" x14ac:dyDescent="0.2">
      <c r="C1374" s="71"/>
      <c r="D1374" s="71"/>
    </row>
    <row r="1375" spans="3:4" ht="12.95" customHeight="1" x14ac:dyDescent="0.2">
      <c r="C1375" s="71"/>
      <c r="D1375" s="71"/>
    </row>
    <row r="1376" spans="3:4" ht="12.95" customHeight="1" x14ac:dyDescent="0.2">
      <c r="C1376" s="71"/>
      <c r="D1376" s="71"/>
    </row>
    <row r="1377" spans="3:4" ht="12.95" customHeight="1" x14ac:dyDescent="0.2">
      <c r="C1377" s="71"/>
      <c r="D1377" s="71"/>
    </row>
    <row r="1378" spans="3:4" ht="12.95" customHeight="1" x14ac:dyDescent="0.2">
      <c r="C1378" s="71"/>
      <c r="D1378" s="71"/>
    </row>
    <row r="1379" spans="3:4" ht="12.95" customHeight="1" x14ac:dyDescent="0.2">
      <c r="C1379" s="71"/>
      <c r="D1379" s="71"/>
    </row>
    <row r="1380" spans="3:4" ht="12.95" customHeight="1" x14ac:dyDescent="0.2">
      <c r="C1380" s="71"/>
      <c r="D1380" s="71"/>
    </row>
    <row r="1381" spans="3:4" ht="12.95" customHeight="1" x14ac:dyDescent="0.2">
      <c r="C1381" s="71"/>
      <c r="D1381" s="71"/>
    </row>
    <row r="1382" spans="3:4" ht="12.95" customHeight="1" x14ac:dyDescent="0.2">
      <c r="C1382" s="71"/>
      <c r="D1382" s="71"/>
    </row>
    <row r="1383" spans="3:4" ht="12.95" customHeight="1" x14ac:dyDescent="0.2">
      <c r="C1383" s="71"/>
      <c r="D1383" s="71"/>
    </row>
    <row r="1384" spans="3:4" ht="12.95" customHeight="1" x14ac:dyDescent="0.2">
      <c r="C1384" s="71"/>
      <c r="D1384" s="71"/>
    </row>
    <row r="1385" spans="3:4" ht="12.95" customHeight="1" x14ac:dyDescent="0.2">
      <c r="C1385" s="71"/>
      <c r="D1385" s="71"/>
    </row>
    <row r="1386" spans="3:4" ht="12.95" customHeight="1" x14ac:dyDescent="0.2">
      <c r="C1386" s="71"/>
      <c r="D1386" s="71"/>
    </row>
    <row r="1387" spans="3:4" ht="12.95" customHeight="1" x14ac:dyDescent="0.2">
      <c r="C1387" s="71"/>
      <c r="D1387" s="71"/>
    </row>
    <row r="1388" spans="3:4" ht="12.95" customHeight="1" x14ac:dyDescent="0.2">
      <c r="C1388" s="71"/>
      <c r="D1388" s="71"/>
    </row>
    <row r="1389" spans="3:4" ht="12.95" customHeight="1" x14ac:dyDescent="0.2">
      <c r="C1389" s="71"/>
      <c r="D1389" s="71"/>
    </row>
    <row r="1390" spans="3:4" ht="12.95" customHeight="1" x14ac:dyDescent="0.2">
      <c r="C1390" s="71"/>
      <c r="D1390" s="71"/>
    </row>
    <row r="1391" spans="3:4" ht="12.95" customHeight="1" x14ac:dyDescent="0.2">
      <c r="C1391" s="71"/>
      <c r="D1391" s="71"/>
    </row>
    <row r="1392" spans="3:4" ht="12.95" customHeight="1" x14ac:dyDescent="0.2">
      <c r="C1392" s="71"/>
      <c r="D1392" s="71"/>
    </row>
    <row r="1393" spans="3:4" ht="12.95" customHeight="1" x14ac:dyDescent="0.2">
      <c r="C1393" s="71"/>
      <c r="D1393" s="71"/>
    </row>
    <row r="1394" spans="3:4" ht="12.95" customHeight="1" x14ac:dyDescent="0.2">
      <c r="C1394" s="71"/>
      <c r="D1394" s="71"/>
    </row>
    <row r="1395" spans="3:4" ht="12.95" customHeight="1" x14ac:dyDescent="0.2">
      <c r="C1395" s="71"/>
      <c r="D1395" s="71"/>
    </row>
    <row r="1396" spans="3:4" ht="12.95" customHeight="1" x14ac:dyDescent="0.2">
      <c r="C1396" s="71"/>
      <c r="D1396" s="71"/>
    </row>
    <row r="1397" spans="3:4" ht="12.95" customHeight="1" x14ac:dyDescent="0.2">
      <c r="C1397" s="71"/>
      <c r="D1397" s="71"/>
    </row>
    <row r="1398" spans="3:4" ht="12.95" customHeight="1" x14ac:dyDescent="0.2">
      <c r="C1398" s="71"/>
      <c r="D1398" s="71"/>
    </row>
    <row r="1399" spans="3:4" ht="12.95" customHeight="1" x14ac:dyDescent="0.2">
      <c r="C1399" s="71"/>
      <c r="D1399" s="71"/>
    </row>
    <row r="1400" spans="3:4" ht="12.95" customHeight="1" x14ac:dyDescent="0.2">
      <c r="C1400" s="71"/>
      <c r="D1400" s="71"/>
    </row>
    <row r="1401" spans="3:4" ht="12.95" customHeight="1" x14ac:dyDescent="0.2">
      <c r="C1401" s="71"/>
      <c r="D1401" s="71"/>
    </row>
    <row r="1402" spans="3:4" ht="12.95" customHeight="1" x14ac:dyDescent="0.2">
      <c r="C1402" s="71"/>
      <c r="D1402" s="71"/>
    </row>
    <row r="1403" spans="3:4" ht="12.95" customHeight="1" x14ac:dyDescent="0.2">
      <c r="C1403" s="71"/>
      <c r="D1403" s="71"/>
    </row>
    <row r="1404" spans="3:4" ht="12.95" customHeight="1" x14ac:dyDescent="0.2">
      <c r="C1404" s="71"/>
      <c r="D1404" s="71"/>
    </row>
    <row r="1405" spans="3:4" ht="12.95" customHeight="1" x14ac:dyDescent="0.2">
      <c r="C1405" s="71"/>
      <c r="D1405" s="71"/>
    </row>
    <row r="1406" spans="3:4" ht="12.95" customHeight="1" x14ac:dyDescent="0.2">
      <c r="C1406" s="71"/>
      <c r="D1406" s="71"/>
    </row>
    <row r="1407" spans="3:4" ht="12.95" customHeight="1" x14ac:dyDescent="0.2">
      <c r="C1407" s="71"/>
      <c r="D1407" s="71"/>
    </row>
    <row r="1408" spans="3:4" ht="12.95" customHeight="1" x14ac:dyDescent="0.2">
      <c r="C1408" s="71"/>
      <c r="D1408" s="71"/>
    </row>
    <row r="1409" spans="3:4" ht="12.95" customHeight="1" x14ac:dyDescent="0.2">
      <c r="C1409" s="71"/>
      <c r="D1409" s="71"/>
    </row>
    <row r="1410" spans="3:4" ht="12.95" customHeight="1" x14ac:dyDescent="0.2">
      <c r="C1410" s="71"/>
      <c r="D1410" s="71"/>
    </row>
    <row r="1411" spans="3:4" ht="12.95" customHeight="1" x14ac:dyDescent="0.2">
      <c r="C1411" s="71"/>
      <c r="D1411" s="71"/>
    </row>
    <row r="1412" spans="3:4" ht="12.95" customHeight="1" x14ac:dyDescent="0.2">
      <c r="C1412" s="71"/>
      <c r="D1412" s="71"/>
    </row>
    <row r="1413" spans="3:4" ht="12.95" customHeight="1" x14ac:dyDescent="0.2">
      <c r="C1413" s="71"/>
      <c r="D1413" s="71"/>
    </row>
    <row r="1414" spans="3:4" ht="12.95" customHeight="1" x14ac:dyDescent="0.2">
      <c r="C1414" s="71"/>
      <c r="D1414" s="71"/>
    </row>
    <row r="1415" spans="3:4" ht="12.95" customHeight="1" x14ac:dyDescent="0.2">
      <c r="C1415" s="71"/>
      <c r="D1415" s="71"/>
    </row>
    <row r="1416" spans="3:4" ht="12.95" customHeight="1" x14ac:dyDescent="0.2">
      <c r="C1416" s="71"/>
      <c r="D1416" s="71"/>
    </row>
    <row r="1417" spans="3:4" ht="12.95" customHeight="1" x14ac:dyDescent="0.2">
      <c r="C1417" s="71"/>
      <c r="D1417" s="71"/>
    </row>
    <row r="1418" spans="3:4" ht="12.95" customHeight="1" x14ac:dyDescent="0.2">
      <c r="C1418" s="71"/>
      <c r="D1418" s="71"/>
    </row>
    <row r="1419" spans="3:4" ht="12.95" customHeight="1" x14ac:dyDescent="0.2">
      <c r="C1419" s="71"/>
      <c r="D1419" s="71"/>
    </row>
    <row r="1420" spans="3:4" ht="12.95" customHeight="1" x14ac:dyDescent="0.2">
      <c r="C1420" s="71"/>
      <c r="D1420" s="71"/>
    </row>
    <row r="1421" spans="3:4" ht="12.95" customHeight="1" x14ac:dyDescent="0.2">
      <c r="C1421" s="71"/>
      <c r="D1421" s="71"/>
    </row>
    <row r="1422" spans="3:4" ht="12.95" customHeight="1" x14ac:dyDescent="0.2">
      <c r="C1422" s="71"/>
      <c r="D1422" s="71"/>
    </row>
    <row r="1423" spans="3:4" ht="12.95" customHeight="1" x14ac:dyDescent="0.2">
      <c r="C1423" s="71"/>
      <c r="D1423" s="71"/>
    </row>
    <row r="1424" spans="3:4" ht="12.95" customHeight="1" x14ac:dyDescent="0.2">
      <c r="C1424" s="71"/>
      <c r="D1424" s="71"/>
    </row>
    <row r="1425" spans="3:4" ht="12.95" customHeight="1" x14ac:dyDescent="0.2">
      <c r="C1425" s="71"/>
      <c r="D1425" s="71"/>
    </row>
    <row r="1426" spans="3:4" ht="12.95" customHeight="1" x14ac:dyDescent="0.2">
      <c r="C1426" s="71"/>
      <c r="D1426" s="71"/>
    </row>
    <row r="1427" spans="3:4" ht="12.95" customHeight="1" x14ac:dyDescent="0.2">
      <c r="C1427" s="71"/>
      <c r="D1427" s="71"/>
    </row>
    <row r="1428" spans="3:4" ht="12.95" customHeight="1" x14ac:dyDescent="0.2">
      <c r="C1428" s="71"/>
      <c r="D1428" s="71"/>
    </row>
    <row r="1429" spans="3:4" ht="12.95" customHeight="1" x14ac:dyDescent="0.2">
      <c r="C1429" s="71"/>
      <c r="D1429" s="71"/>
    </row>
    <row r="1430" spans="3:4" ht="12.95" customHeight="1" x14ac:dyDescent="0.2">
      <c r="C1430" s="71"/>
      <c r="D1430" s="71"/>
    </row>
    <row r="1431" spans="3:4" ht="12.95" customHeight="1" x14ac:dyDescent="0.2">
      <c r="C1431" s="71"/>
      <c r="D1431" s="71"/>
    </row>
    <row r="1432" spans="3:4" ht="12.95" customHeight="1" x14ac:dyDescent="0.2">
      <c r="C1432" s="71"/>
      <c r="D1432" s="71"/>
    </row>
    <row r="1433" spans="3:4" ht="12.95" customHeight="1" x14ac:dyDescent="0.2">
      <c r="C1433" s="71"/>
      <c r="D1433" s="71"/>
    </row>
    <row r="1434" spans="3:4" ht="12.95" customHeight="1" x14ac:dyDescent="0.2">
      <c r="C1434" s="71"/>
      <c r="D1434" s="71"/>
    </row>
    <row r="1435" spans="3:4" ht="12.95" customHeight="1" x14ac:dyDescent="0.2">
      <c r="C1435" s="71"/>
      <c r="D1435" s="71"/>
    </row>
    <row r="1436" spans="3:4" ht="12.95" customHeight="1" x14ac:dyDescent="0.2">
      <c r="C1436" s="71"/>
      <c r="D1436" s="71"/>
    </row>
    <row r="1437" spans="3:4" ht="12.95" customHeight="1" x14ac:dyDescent="0.2">
      <c r="C1437" s="71"/>
      <c r="D1437" s="71"/>
    </row>
    <row r="1438" spans="3:4" ht="12.95" customHeight="1" x14ac:dyDescent="0.2">
      <c r="C1438" s="71"/>
      <c r="D1438" s="71"/>
    </row>
    <row r="1439" spans="3:4" ht="12.95" customHeight="1" x14ac:dyDescent="0.2">
      <c r="C1439" s="71"/>
      <c r="D1439" s="71"/>
    </row>
    <row r="1440" spans="3:4" ht="12.95" customHeight="1" x14ac:dyDescent="0.2">
      <c r="C1440" s="71"/>
      <c r="D1440" s="71"/>
    </row>
    <row r="1441" spans="3:4" ht="12.95" customHeight="1" x14ac:dyDescent="0.2">
      <c r="C1441" s="71"/>
      <c r="D1441" s="71"/>
    </row>
    <row r="1442" spans="3:4" ht="12.95" customHeight="1" x14ac:dyDescent="0.2">
      <c r="C1442" s="71"/>
      <c r="D1442" s="71"/>
    </row>
    <row r="1443" spans="3:4" ht="12.95" customHeight="1" x14ac:dyDescent="0.2">
      <c r="C1443" s="71"/>
      <c r="D1443" s="71"/>
    </row>
    <row r="1444" spans="3:4" ht="12.95" customHeight="1" x14ac:dyDescent="0.2">
      <c r="C1444" s="71"/>
      <c r="D1444" s="71"/>
    </row>
    <row r="1445" spans="3:4" ht="12.95" customHeight="1" x14ac:dyDescent="0.2">
      <c r="C1445" s="71"/>
      <c r="D1445" s="71"/>
    </row>
    <row r="1446" spans="3:4" ht="12.95" customHeight="1" x14ac:dyDescent="0.2">
      <c r="C1446" s="71"/>
      <c r="D1446" s="71"/>
    </row>
    <row r="1447" spans="3:4" ht="12.95" customHeight="1" x14ac:dyDescent="0.2">
      <c r="C1447" s="71"/>
      <c r="D1447" s="71"/>
    </row>
    <row r="1448" spans="3:4" ht="12.95" customHeight="1" x14ac:dyDescent="0.2">
      <c r="C1448" s="71"/>
      <c r="D1448" s="71"/>
    </row>
    <row r="1449" spans="3:4" ht="12.95" customHeight="1" x14ac:dyDescent="0.2">
      <c r="C1449" s="71"/>
      <c r="D1449" s="71"/>
    </row>
    <row r="1450" spans="3:4" ht="12.95" customHeight="1" x14ac:dyDescent="0.2">
      <c r="C1450" s="71"/>
      <c r="D1450" s="71"/>
    </row>
    <row r="1451" spans="3:4" ht="12.95" customHeight="1" x14ac:dyDescent="0.2">
      <c r="C1451" s="71"/>
      <c r="D1451" s="71"/>
    </row>
    <row r="1452" spans="3:4" ht="12.95" customHeight="1" x14ac:dyDescent="0.2">
      <c r="C1452" s="71"/>
      <c r="D1452" s="71"/>
    </row>
    <row r="1453" spans="3:4" ht="12.95" customHeight="1" x14ac:dyDescent="0.2">
      <c r="C1453" s="71"/>
      <c r="D1453" s="71"/>
    </row>
    <row r="1454" spans="3:4" ht="12.95" customHeight="1" x14ac:dyDescent="0.2">
      <c r="C1454" s="71"/>
      <c r="D1454" s="71"/>
    </row>
    <row r="1455" spans="3:4" ht="12.95" customHeight="1" x14ac:dyDescent="0.2">
      <c r="C1455" s="71"/>
      <c r="D1455" s="71"/>
    </row>
    <row r="1456" spans="3:4" ht="12.95" customHeight="1" x14ac:dyDescent="0.2">
      <c r="C1456" s="71"/>
      <c r="D1456" s="71"/>
    </row>
    <row r="1457" spans="3:4" ht="12.95" customHeight="1" x14ac:dyDescent="0.2">
      <c r="C1457" s="71"/>
      <c r="D1457" s="71"/>
    </row>
    <row r="1458" spans="3:4" ht="12.95" customHeight="1" x14ac:dyDescent="0.2">
      <c r="C1458" s="71"/>
      <c r="D1458" s="71"/>
    </row>
    <row r="1459" spans="3:4" ht="12.95" customHeight="1" x14ac:dyDescent="0.2">
      <c r="C1459" s="71"/>
      <c r="D1459" s="71"/>
    </row>
    <row r="1460" spans="3:4" ht="12.95" customHeight="1" x14ac:dyDescent="0.2">
      <c r="C1460" s="71"/>
      <c r="D1460" s="71"/>
    </row>
    <row r="1461" spans="3:4" ht="12.95" customHeight="1" x14ac:dyDescent="0.2">
      <c r="C1461" s="71"/>
      <c r="D1461" s="71"/>
    </row>
    <row r="1462" spans="3:4" ht="12.95" customHeight="1" x14ac:dyDescent="0.2">
      <c r="C1462" s="71"/>
      <c r="D1462" s="71"/>
    </row>
    <row r="1463" spans="3:4" ht="12.95" customHeight="1" x14ac:dyDescent="0.2">
      <c r="C1463" s="71"/>
      <c r="D1463" s="71"/>
    </row>
    <row r="1464" spans="3:4" ht="12.95" customHeight="1" x14ac:dyDescent="0.2">
      <c r="C1464" s="71"/>
      <c r="D1464" s="71"/>
    </row>
    <row r="1465" spans="3:4" ht="12.95" customHeight="1" x14ac:dyDescent="0.2">
      <c r="C1465" s="71"/>
      <c r="D1465" s="71"/>
    </row>
  </sheetData>
  <protectedRanges>
    <protectedRange sqref="A302:D304" name="Range1"/>
  </protectedRanges>
  <sortState xmlns:xlrd2="http://schemas.microsoft.com/office/spreadsheetml/2017/richdata2" ref="A21:U317">
    <sortCondition ref="C21:C317"/>
  </sortState>
  <phoneticPr fontId="8" type="noConversion"/>
  <hyperlinks>
    <hyperlink ref="H65091" r:id="rId1" display="http://vsolj.cetus-net.org/bulletin.html" xr:uid="{00000000-0004-0000-0000-000000000000}"/>
    <hyperlink ref="H65084" r:id="rId2" display="http://vsolj.cetus-net.org/bulletin.html" xr:uid="{00000000-0004-0000-0000-000001000000}"/>
    <hyperlink ref="AP2581" r:id="rId3" display="http://cdsbib.u-strasbg.fr/cgi-bin/cdsbib?1990RMxAA..21..381G" xr:uid="{00000000-0004-0000-0000-000002000000}"/>
    <hyperlink ref="AP2584" r:id="rId4" display="http://cdsbib.u-strasbg.fr/cgi-bin/cdsbib?1990RMxAA..21..381G" xr:uid="{00000000-0004-0000-0000-000003000000}"/>
    <hyperlink ref="AP2582" r:id="rId5" display="http://cdsbib.u-strasbg.fr/cgi-bin/cdsbib?1990RMxAA..21..381G" xr:uid="{00000000-0004-0000-0000-000004000000}"/>
    <hyperlink ref="AP2560" r:id="rId6" display="http://cdsbib.u-strasbg.fr/cgi-bin/cdsbib?1990RMxAA..21..381G" xr:uid="{00000000-0004-0000-0000-000005000000}"/>
    <hyperlink ref="I65091" r:id="rId7" display="http://vsolj.cetus-net.org/bulletin.html" xr:uid="{00000000-0004-0000-0000-000006000000}"/>
    <hyperlink ref="AQ2694" r:id="rId8" display="http://cdsbib.u-strasbg.fr/cgi-bin/cdsbib?1990RMxAA..21..381G" xr:uid="{00000000-0004-0000-0000-000007000000}"/>
    <hyperlink ref="AQ963" r:id="rId9" display="http://cdsbib.u-strasbg.fr/cgi-bin/cdsbib?1990RMxAA..21..381G" xr:uid="{00000000-0004-0000-0000-000008000000}"/>
    <hyperlink ref="AQ2695" r:id="rId10" display="http://cdsbib.u-strasbg.fr/cgi-bin/cdsbib?1990RMxAA..21..381G" xr:uid="{00000000-0004-0000-0000-000009000000}"/>
    <hyperlink ref="H65088" r:id="rId11" display="https://www.aavso.org/ejaavso" xr:uid="{00000000-0004-0000-0000-00000A000000}"/>
    <hyperlink ref="H65099" r:id="rId12" display="http://vsolj.cetus-net.org/bulletin.html" xr:uid="{00000000-0004-0000-0000-00000B000000}"/>
    <hyperlink ref="H65092" r:id="rId13" display="https://www.aavso.org/ejaavso" xr:uid="{00000000-0004-0000-0000-00000C000000}"/>
    <hyperlink ref="AP1950" r:id="rId14" display="http://cdsbib.u-strasbg.fr/cgi-bin/cdsbib?1990RMxAA..21..381G" xr:uid="{00000000-0004-0000-0000-00000D000000}"/>
    <hyperlink ref="AP1947" r:id="rId15" display="http://cdsbib.u-strasbg.fr/cgi-bin/cdsbib?1990RMxAA..21..381G" xr:uid="{00000000-0004-0000-0000-00000E000000}"/>
    <hyperlink ref="AP1949" r:id="rId16" display="http://cdsbib.u-strasbg.fr/cgi-bin/cdsbib?1990RMxAA..21..381G" xr:uid="{00000000-0004-0000-0000-00000F000000}"/>
    <hyperlink ref="AP1925" r:id="rId17" display="http://cdsbib.u-strasbg.fr/cgi-bin/cdsbib?1990RMxAA..21..381G" xr:uid="{00000000-0004-0000-0000-000010000000}"/>
    <hyperlink ref="I65099" r:id="rId18" display="http://vsolj.cetus-net.org/bulletin.html" xr:uid="{00000000-0004-0000-0000-000011000000}"/>
    <hyperlink ref="AQ2086" r:id="rId19" display="http://cdsbib.u-strasbg.fr/cgi-bin/cdsbib?1990RMxAA..21..381G" xr:uid="{00000000-0004-0000-0000-000012000000}"/>
    <hyperlink ref="AQ3730" r:id="rId20" display="http://cdsbib.u-strasbg.fr/cgi-bin/cdsbib?1990RMxAA..21..381G" xr:uid="{00000000-0004-0000-0000-000013000000}"/>
    <hyperlink ref="AQ2087" r:id="rId21" display="http://cdsbib.u-strasbg.fr/cgi-bin/cdsbib?1990RMxAA..21..381G" xr:uid="{00000000-0004-0000-0000-000014000000}"/>
    <hyperlink ref="H65096" r:id="rId22" display="https://www.aavso.org/ejaavso" xr:uid="{00000000-0004-0000-0000-000015000000}"/>
    <hyperlink ref="H2937" r:id="rId23" display="http://vsolj.cetus-net.org/bulletin.html" xr:uid="{00000000-0004-0000-0000-000016000000}"/>
    <hyperlink ref="AP6175" r:id="rId24" display="http://cdsbib.u-strasbg.fr/cgi-bin/cdsbib?1990RMxAA..21..381G" xr:uid="{00000000-0004-0000-0000-000017000000}"/>
    <hyperlink ref="AP6178" r:id="rId25" display="http://cdsbib.u-strasbg.fr/cgi-bin/cdsbib?1990RMxAA..21..381G" xr:uid="{00000000-0004-0000-0000-000018000000}"/>
    <hyperlink ref="AP6176" r:id="rId26" display="http://cdsbib.u-strasbg.fr/cgi-bin/cdsbib?1990RMxAA..21..381G" xr:uid="{00000000-0004-0000-0000-000019000000}"/>
    <hyperlink ref="AP6154" r:id="rId27" display="http://cdsbib.u-strasbg.fr/cgi-bin/cdsbib?1990RMxAA..21..381G" xr:uid="{00000000-0004-0000-0000-00001A000000}"/>
    <hyperlink ref="I2937" r:id="rId28" display="http://vsolj.cetus-net.org/bulletin.html" xr:uid="{00000000-0004-0000-0000-00001B000000}"/>
    <hyperlink ref="AQ6288" r:id="rId29" display="http://cdsbib.u-strasbg.fr/cgi-bin/cdsbib?1990RMxAA..21..381G" xr:uid="{00000000-0004-0000-0000-00001C000000}"/>
    <hyperlink ref="AQ840" r:id="rId30" display="http://cdsbib.u-strasbg.fr/cgi-bin/cdsbib?1990RMxAA..21..381G" xr:uid="{00000000-0004-0000-0000-00001D000000}"/>
    <hyperlink ref="AQ6289" r:id="rId31" display="http://cdsbib.u-strasbg.fr/cgi-bin/cdsbib?1990RMxAA..21..381G" xr:uid="{00000000-0004-0000-0000-00001E000000}"/>
    <hyperlink ref="H65253" r:id="rId32" display="http://vsolj.cetus-net.org/bulletin.html" xr:uid="{00000000-0004-0000-0000-00001F000000}"/>
    <hyperlink ref="H65246" r:id="rId33" display="https://www.aavso.org/ejaavso" xr:uid="{00000000-0004-0000-0000-000020000000}"/>
    <hyperlink ref="I65253" r:id="rId34" display="http://vsolj.cetus-net.org/bulletin.html" xr:uid="{00000000-0004-0000-0000-000021000000}"/>
    <hyperlink ref="AQ58904" r:id="rId35" display="http://cdsbib.u-strasbg.fr/cgi-bin/cdsbib?1990RMxAA..21..381G" xr:uid="{00000000-0004-0000-0000-000022000000}"/>
    <hyperlink ref="H65250" r:id="rId36" display="https://www.aavso.org/ejaavso" xr:uid="{00000000-0004-0000-0000-000023000000}"/>
    <hyperlink ref="AP6268" r:id="rId37" display="http://cdsbib.u-strasbg.fr/cgi-bin/cdsbib?1990RMxAA..21..381G" xr:uid="{00000000-0004-0000-0000-000024000000}"/>
    <hyperlink ref="AP6271" r:id="rId38" display="http://cdsbib.u-strasbg.fr/cgi-bin/cdsbib?1990RMxAA..21..381G" xr:uid="{00000000-0004-0000-0000-000025000000}"/>
    <hyperlink ref="AP6269" r:id="rId39" display="http://cdsbib.u-strasbg.fr/cgi-bin/cdsbib?1990RMxAA..21..381G" xr:uid="{00000000-0004-0000-0000-000026000000}"/>
    <hyperlink ref="AP6253" r:id="rId40" display="http://cdsbib.u-strasbg.fr/cgi-bin/cdsbib?1990RMxAA..21..381G" xr:uid="{00000000-0004-0000-0000-000027000000}"/>
    <hyperlink ref="AQ6482" r:id="rId41" display="http://cdsbib.u-strasbg.fr/cgi-bin/cdsbib?1990RMxAA..21..381G" xr:uid="{00000000-0004-0000-0000-000028000000}"/>
    <hyperlink ref="AQ6486" r:id="rId42" display="http://cdsbib.u-strasbg.fr/cgi-bin/cdsbib?1990RMxAA..21..381G" xr:uid="{00000000-0004-0000-0000-000029000000}"/>
    <hyperlink ref="AQ630" r:id="rId43" display="http://cdsbib.u-strasbg.fr/cgi-bin/cdsbib?1990RMxAA..21..381G" xr:uid="{00000000-0004-0000-0000-00002A000000}"/>
    <hyperlink ref="I3374" r:id="rId44" display="http://vsolj.cetus-net.org/bulletin.html" xr:uid="{00000000-0004-0000-0000-00002B000000}"/>
    <hyperlink ref="H3374" r:id="rId45" display="http://vsolj.cetus-net.org/bulletin.html" xr:uid="{00000000-0004-0000-0000-00002C000000}"/>
    <hyperlink ref="AQ1291" r:id="rId46" display="http://cdsbib.u-strasbg.fr/cgi-bin/cdsbib?1990RMxAA..21..381G" xr:uid="{00000000-0004-0000-0000-00002D000000}"/>
    <hyperlink ref="AQ1290" r:id="rId47" display="http://cdsbib.u-strasbg.fr/cgi-bin/cdsbib?1990RMxAA..21..381G" xr:uid="{00000000-0004-0000-0000-00002E000000}"/>
    <hyperlink ref="AP4544" r:id="rId48" display="http://cdsbib.u-strasbg.fr/cgi-bin/cdsbib?1990RMxAA..21..381G" xr:uid="{00000000-0004-0000-0000-00002F000000}"/>
    <hyperlink ref="AP4562" r:id="rId49" display="http://cdsbib.u-strasbg.fr/cgi-bin/cdsbib?1990RMxAA..21..381G" xr:uid="{00000000-0004-0000-0000-000030000000}"/>
    <hyperlink ref="AP4563" r:id="rId50" display="http://cdsbib.u-strasbg.fr/cgi-bin/cdsbib?1990RMxAA..21..381G" xr:uid="{00000000-0004-0000-0000-000031000000}"/>
    <hyperlink ref="AP4559" r:id="rId51" display="http://cdsbib.u-strasbg.fr/cgi-bin/cdsbib?1990RMxAA..21..381G" xr:uid="{00000000-0004-0000-00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141" workbookViewId="0">
      <selection activeCell="A112" sqref="A112:D188"/>
    </sheetView>
  </sheetViews>
  <sheetFormatPr defaultRowHeight="12.75" x14ac:dyDescent="0.2"/>
  <cols>
    <col min="1" max="1" width="19.7109375" style="5" customWidth="1"/>
    <col min="2" max="2" width="4.42578125" style="9" customWidth="1"/>
    <col min="3" max="3" width="12.7109375" style="5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5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17" t="s">
        <v>156</v>
      </c>
      <c r="I1" s="18" t="s">
        <v>157</v>
      </c>
      <c r="J1" s="19" t="s">
        <v>158</v>
      </c>
    </row>
    <row r="2" spans="1:16" x14ac:dyDescent="0.2">
      <c r="I2" s="20" t="s">
        <v>159</v>
      </c>
      <c r="J2" s="21" t="s">
        <v>160</v>
      </c>
    </row>
    <row r="3" spans="1:16" x14ac:dyDescent="0.2">
      <c r="A3" s="22" t="s">
        <v>161</v>
      </c>
      <c r="I3" s="20" t="s">
        <v>162</v>
      </c>
      <c r="J3" s="21" t="s">
        <v>60</v>
      </c>
    </row>
    <row r="4" spans="1:16" x14ac:dyDescent="0.2">
      <c r="I4" s="20" t="s">
        <v>163</v>
      </c>
      <c r="J4" s="21" t="s">
        <v>60</v>
      </c>
    </row>
    <row r="5" spans="1:16" ht="13.5" thickBot="1" x14ac:dyDescent="0.25">
      <c r="I5" s="23" t="s">
        <v>164</v>
      </c>
      <c r="J5" s="24" t="s">
        <v>145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AN 263.152 </v>
      </c>
      <c r="B11" s="11" t="str">
        <f t="shared" ref="B11:B42" si="1">IF(H11=INT(H11),"I","II")</f>
        <v>I</v>
      </c>
      <c r="C11" s="5">
        <f t="shared" ref="C11:C42" si="2">1*G11</f>
        <v>28443.417000000001</v>
      </c>
      <c r="D11" s="9" t="str">
        <f t="shared" ref="D11:D42" si="3">VLOOKUP(F11,I$1:J$5,2,FALSE)</f>
        <v>vis</v>
      </c>
      <c r="E11" s="25">
        <f>VLOOKUP(C11,Active!C$21:E$964,3,FALSE)</f>
        <v>0</v>
      </c>
      <c r="F11" s="11" t="s">
        <v>164</v>
      </c>
      <c r="G11" s="9" t="str">
        <f t="shared" ref="G11:G42" si="4">MID(I11,3,LEN(I11)-3)</f>
        <v>28443.417</v>
      </c>
      <c r="H11" s="5">
        <f t="shared" ref="H11:H42" si="5">1*K11</f>
        <v>-14846</v>
      </c>
      <c r="I11" s="26" t="s">
        <v>256</v>
      </c>
      <c r="J11" s="27" t="s">
        <v>257</v>
      </c>
      <c r="K11" s="26">
        <v>-14846</v>
      </c>
      <c r="L11" s="26" t="s">
        <v>258</v>
      </c>
      <c r="M11" s="27" t="s">
        <v>175</v>
      </c>
      <c r="N11" s="27"/>
      <c r="O11" s="28" t="s">
        <v>240</v>
      </c>
      <c r="P11" s="28" t="s">
        <v>241</v>
      </c>
    </row>
    <row r="12" spans="1:16" ht="12.75" customHeight="1" thickBot="1" x14ac:dyDescent="0.25">
      <c r="A12" s="5" t="str">
        <f t="shared" si="0"/>
        <v> MVS 3.120 </v>
      </c>
      <c r="B12" s="11" t="str">
        <f t="shared" si="1"/>
        <v>I</v>
      </c>
      <c r="C12" s="5">
        <f t="shared" si="2"/>
        <v>35991.525000000001</v>
      </c>
      <c r="D12" s="9" t="str">
        <f t="shared" si="3"/>
        <v>pg</v>
      </c>
      <c r="E12" s="25">
        <f>VLOOKUP(C12,Active!C$21:E$964,3,FALSE)</f>
        <v>4091.9959470953913</v>
      </c>
      <c r="F12" s="11" t="str">
        <f>LEFT(M12,1)</f>
        <v>P</v>
      </c>
      <c r="G12" s="9" t="str">
        <f t="shared" si="4"/>
        <v>35991.525</v>
      </c>
      <c r="H12" s="5">
        <f t="shared" si="5"/>
        <v>-10754</v>
      </c>
      <c r="I12" s="26" t="s">
        <v>372</v>
      </c>
      <c r="J12" s="27" t="s">
        <v>373</v>
      </c>
      <c r="K12" s="26">
        <v>-10754</v>
      </c>
      <c r="L12" s="26" t="s">
        <v>347</v>
      </c>
      <c r="M12" s="27" t="s">
        <v>169</v>
      </c>
      <c r="N12" s="27"/>
      <c r="O12" s="28" t="s">
        <v>363</v>
      </c>
      <c r="P12" s="28" t="s">
        <v>364</v>
      </c>
    </row>
    <row r="13" spans="1:16" ht="12.75" customHeight="1" thickBot="1" x14ac:dyDescent="0.25">
      <c r="A13" s="5" t="str">
        <f t="shared" si="0"/>
        <v> MVS 3.120 </v>
      </c>
      <c r="B13" s="11" t="str">
        <f t="shared" si="1"/>
        <v>I</v>
      </c>
      <c r="C13" s="5">
        <f t="shared" si="2"/>
        <v>36137.292000000001</v>
      </c>
      <c r="D13" s="9" t="str">
        <f t="shared" si="3"/>
        <v>vis</v>
      </c>
      <c r="E13" s="25">
        <f>VLOOKUP(C13,Active!C$21:E$964,3,FALSE)</f>
        <v>4171.0194551347904</v>
      </c>
      <c r="F13" s="11" t="s">
        <v>164</v>
      </c>
      <c r="G13" s="9" t="str">
        <f t="shared" si="4"/>
        <v>36137.292</v>
      </c>
      <c r="H13" s="5">
        <f t="shared" si="5"/>
        <v>-10675</v>
      </c>
      <c r="I13" s="26" t="s">
        <v>378</v>
      </c>
      <c r="J13" s="27" t="s">
        <v>379</v>
      </c>
      <c r="K13" s="26">
        <v>-10675</v>
      </c>
      <c r="L13" s="26" t="s">
        <v>380</v>
      </c>
      <c r="M13" s="27" t="s">
        <v>169</v>
      </c>
      <c r="N13" s="27"/>
      <c r="O13" s="28" t="s">
        <v>363</v>
      </c>
      <c r="P13" s="28" t="s">
        <v>364</v>
      </c>
    </row>
    <row r="14" spans="1:16" ht="12.75" customHeight="1" thickBot="1" x14ac:dyDescent="0.25">
      <c r="A14" s="5" t="str">
        <f t="shared" si="0"/>
        <v> MVS 3.120 </v>
      </c>
      <c r="B14" s="11" t="str">
        <f t="shared" si="1"/>
        <v>I</v>
      </c>
      <c r="C14" s="5">
        <f t="shared" si="2"/>
        <v>36456.402000000002</v>
      </c>
      <c r="D14" s="9" t="str">
        <f t="shared" si="3"/>
        <v>vis</v>
      </c>
      <c r="E14" s="25">
        <f>VLOOKUP(C14,Active!C$21:E$964,3,FALSE)</f>
        <v>4344.0160294654188</v>
      </c>
      <c r="F14" s="11" t="s">
        <v>164</v>
      </c>
      <c r="G14" s="9" t="str">
        <f t="shared" si="4"/>
        <v>36456.402</v>
      </c>
      <c r="H14" s="5">
        <f t="shared" si="5"/>
        <v>-10502</v>
      </c>
      <c r="I14" s="26" t="s">
        <v>381</v>
      </c>
      <c r="J14" s="27" t="s">
        <v>382</v>
      </c>
      <c r="K14" s="26">
        <v>-10502</v>
      </c>
      <c r="L14" s="26" t="s">
        <v>383</v>
      </c>
      <c r="M14" s="27" t="s">
        <v>169</v>
      </c>
      <c r="N14" s="27"/>
      <c r="O14" s="28" t="s">
        <v>363</v>
      </c>
      <c r="P14" s="28" t="s">
        <v>364</v>
      </c>
    </row>
    <row r="15" spans="1:16" ht="12.75" customHeight="1" thickBot="1" x14ac:dyDescent="0.25">
      <c r="A15" s="5" t="str">
        <f t="shared" si="0"/>
        <v> MVS 3.120 </v>
      </c>
      <c r="B15" s="11" t="str">
        <f t="shared" si="1"/>
        <v>I</v>
      </c>
      <c r="C15" s="5">
        <f t="shared" si="2"/>
        <v>36480.326999999997</v>
      </c>
      <c r="D15" s="9" t="str">
        <f t="shared" si="3"/>
        <v>vis</v>
      </c>
      <c r="E15" s="25">
        <f>VLOOKUP(C15,Active!C$21:E$964,3,FALSE)</f>
        <v>4356.9863000331216</v>
      </c>
      <c r="F15" s="11" t="s">
        <v>164</v>
      </c>
      <c r="G15" s="9" t="str">
        <f t="shared" si="4"/>
        <v>36480.327</v>
      </c>
      <c r="H15" s="5">
        <f t="shared" si="5"/>
        <v>-10489</v>
      </c>
      <c r="I15" s="26" t="s">
        <v>384</v>
      </c>
      <c r="J15" s="27" t="s">
        <v>385</v>
      </c>
      <c r="K15" s="26">
        <v>-10489</v>
      </c>
      <c r="L15" s="26" t="s">
        <v>386</v>
      </c>
      <c r="M15" s="27" t="s">
        <v>169</v>
      </c>
      <c r="N15" s="27"/>
      <c r="O15" s="28" t="s">
        <v>363</v>
      </c>
      <c r="P15" s="28" t="s">
        <v>364</v>
      </c>
    </row>
    <row r="16" spans="1:16" ht="12.75" customHeight="1" thickBot="1" x14ac:dyDescent="0.25">
      <c r="A16" s="5" t="str">
        <f t="shared" si="0"/>
        <v> HABZ 7 </v>
      </c>
      <c r="B16" s="11" t="str">
        <f t="shared" si="1"/>
        <v>I</v>
      </c>
      <c r="C16" s="5">
        <f t="shared" si="2"/>
        <v>36480.356</v>
      </c>
      <c r="D16" s="9" t="str">
        <f t="shared" si="3"/>
        <v>vis</v>
      </c>
      <c r="E16" s="25">
        <f>VLOOKUP(C16,Active!C$21:E$964,3,FALSE)</f>
        <v>4357.0020215732047</v>
      </c>
      <c r="F16" s="11" t="s">
        <v>164</v>
      </c>
      <c r="G16" s="9" t="str">
        <f t="shared" si="4"/>
        <v>36480.356</v>
      </c>
      <c r="H16" s="5">
        <f t="shared" si="5"/>
        <v>-10489</v>
      </c>
      <c r="I16" s="26" t="s">
        <v>387</v>
      </c>
      <c r="J16" s="27" t="s">
        <v>388</v>
      </c>
      <c r="K16" s="26">
        <v>-10489</v>
      </c>
      <c r="L16" s="26" t="s">
        <v>389</v>
      </c>
      <c r="M16" s="27" t="s">
        <v>169</v>
      </c>
      <c r="N16" s="27"/>
      <c r="O16" s="28" t="s">
        <v>390</v>
      </c>
      <c r="P16" s="28" t="s">
        <v>391</v>
      </c>
    </row>
    <row r="17" spans="1:16" ht="12.75" customHeight="1" thickBot="1" x14ac:dyDescent="0.25">
      <c r="A17" s="5" t="str">
        <f t="shared" si="0"/>
        <v> MVS 3.120 </v>
      </c>
      <c r="B17" s="11" t="str">
        <f t="shared" si="1"/>
        <v>I</v>
      </c>
      <c r="C17" s="5">
        <f t="shared" si="2"/>
        <v>36541.224000000002</v>
      </c>
      <c r="D17" s="9" t="str">
        <f t="shared" si="3"/>
        <v>vis</v>
      </c>
      <c r="E17" s="25">
        <f>VLOOKUP(C17,Active!C$21:E$964,3,FALSE)</f>
        <v>4389.9999078392484</v>
      </c>
      <c r="F17" s="11" t="s">
        <v>164</v>
      </c>
      <c r="G17" s="9" t="str">
        <f t="shared" si="4"/>
        <v>36541.224</v>
      </c>
      <c r="H17" s="5">
        <f t="shared" si="5"/>
        <v>-10456</v>
      </c>
      <c r="I17" s="26" t="s">
        <v>392</v>
      </c>
      <c r="J17" s="27" t="s">
        <v>393</v>
      </c>
      <c r="K17" s="26">
        <v>-10456</v>
      </c>
      <c r="L17" s="26" t="s">
        <v>394</v>
      </c>
      <c r="M17" s="27" t="s">
        <v>169</v>
      </c>
      <c r="N17" s="27"/>
      <c r="O17" s="28" t="s">
        <v>363</v>
      </c>
      <c r="P17" s="28" t="s">
        <v>364</v>
      </c>
    </row>
    <row r="18" spans="1:16" ht="12.75" customHeight="1" thickBot="1" x14ac:dyDescent="0.25">
      <c r="A18" s="5" t="str">
        <f t="shared" si="0"/>
        <v> HABZ 7 </v>
      </c>
      <c r="B18" s="11" t="str">
        <f t="shared" si="1"/>
        <v>I</v>
      </c>
      <c r="C18" s="5">
        <f t="shared" si="2"/>
        <v>36847.398000000001</v>
      </c>
      <c r="D18" s="9" t="str">
        <f t="shared" si="3"/>
        <v>vis</v>
      </c>
      <c r="E18" s="25">
        <f>VLOOKUP(C18,Active!C$21:E$964,3,FALSE)</f>
        <v>4555.9835910491311</v>
      </c>
      <c r="F18" s="11" t="s">
        <v>164</v>
      </c>
      <c r="G18" s="9" t="str">
        <f t="shared" si="4"/>
        <v>36847.398</v>
      </c>
      <c r="H18" s="5">
        <f t="shared" si="5"/>
        <v>-10290</v>
      </c>
      <c r="I18" s="26" t="s">
        <v>398</v>
      </c>
      <c r="J18" s="27" t="s">
        <v>399</v>
      </c>
      <c r="K18" s="26">
        <v>-10290</v>
      </c>
      <c r="L18" s="26" t="s">
        <v>337</v>
      </c>
      <c r="M18" s="27" t="s">
        <v>169</v>
      </c>
      <c r="N18" s="27"/>
      <c r="O18" s="28" t="s">
        <v>390</v>
      </c>
      <c r="P18" s="28" t="s">
        <v>391</v>
      </c>
    </row>
    <row r="19" spans="1:16" ht="12.75" customHeight="1" thickBot="1" x14ac:dyDescent="0.25">
      <c r="A19" s="5" t="str">
        <f t="shared" si="0"/>
        <v> HABZ 7 </v>
      </c>
      <c r="B19" s="11" t="str">
        <f t="shared" si="1"/>
        <v>I</v>
      </c>
      <c r="C19" s="5">
        <f t="shared" si="2"/>
        <v>36897.266000000003</v>
      </c>
      <c r="D19" s="9" t="str">
        <f t="shared" si="3"/>
        <v>vis</v>
      </c>
      <c r="E19" s="25">
        <f>VLOOKUP(C19,Active!C$21:E$964,3,FALSE)</f>
        <v>4583.018134525425</v>
      </c>
      <c r="F19" s="11" t="s">
        <v>164</v>
      </c>
      <c r="G19" s="9" t="str">
        <f t="shared" si="4"/>
        <v>36897.266</v>
      </c>
      <c r="H19" s="5">
        <f t="shared" si="5"/>
        <v>-10263</v>
      </c>
      <c r="I19" s="26" t="s">
        <v>403</v>
      </c>
      <c r="J19" s="27" t="s">
        <v>404</v>
      </c>
      <c r="K19" s="26">
        <v>-10263</v>
      </c>
      <c r="L19" s="26" t="s">
        <v>405</v>
      </c>
      <c r="M19" s="27" t="s">
        <v>169</v>
      </c>
      <c r="N19" s="27"/>
      <c r="O19" s="28" t="s">
        <v>390</v>
      </c>
      <c r="P19" s="28" t="s">
        <v>391</v>
      </c>
    </row>
    <row r="20" spans="1:16" ht="12.75" customHeight="1" thickBot="1" x14ac:dyDescent="0.25">
      <c r="A20" s="5" t="str">
        <f t="shared" si="0"/>
        <v> MVS 3.120 </v>
      </c>
      <c r="B20" s="11" t="str">
        <f t="shared" si="1"/>
        <v>I</v>
      </c>
      <c r="C20" s="5">
        <f t="shared" si="2"/>
        <v>37107.51</v>
      </c>
      <c r="D20" s="9" t="str">
        <f t="shared" si="3"/>
        <v>vis</v>
      </c>
      <c r="E20" s="25">
        <f>VLOOKUP(C20,Active!C$21:E$964,3,FALSE)</f>
        <v>4696.9960473879746</v>
      </c>
      <c r="F20" s="11" t="s">
        <v>164</v>
      </c>
      <c r="G20" s="9" t="str">
        <f t="shared" si="4"/>
        <v>37107.510</v>
      </c>
      <c r="H20" s="5">
        <f t="shared" si="5"/>
        <v>-10149</v>
      </c>
      <c r="I20" s="26" t="s">
        <v>406</v>
      </c>
      <c r="J20" s="27" t="s">
        <v>407</v>
      </c>
      <c r="K20" s="26">
        <v>-10149</v>
      </c>
      <c r="L20" s="26" t="s">
        <v>408</v>
      </c>
      <c r="M20" s="27" t="s">
        <v>169</v>
      </c>
      <c r="N20" s="27"/>
      <c r="O20" s="28" t="s">
        <v>363</v>
      </c>
      <c r="P20" s="28" t="s">
        <v>364</v>
      </c>
    </row>
    <row r="21" spans="1:16" ht="12.75" customHeight="1" thickBot="1" x14ac:dyDescent="0.25">
      <c r="A21" s="5" t="str">
        <f t="shared" si="0"/>
        <v> AA 17.60 </v>
      </c>
      <c r="B21" s="11" t="str">
        <f t="shared" si="1"/>
        <v>I</v>
      </c>
      <c r="C21" s="5">
        <f t="shared" si="2"/>
        <v>37192.374000000003</v>
      </c>
      <c r="D21" s="9" t="str">
        <f t="shared" si="3"/>
        <v>vis</v>
      </c>
      <c r="E21" s="25">
        <f>VLOOKUP(C21,Active!C$21:E$964,3,FALSE)</f>
        <v>4743.0026948888199</v>
      </c>
      <c r="F21" s="11" t="s">
        <v>164</v>
      </c>
      <c r="G21" s="9" t="str">
        <f t="shared" si="4"/>
        <v>37192.374</v>
      </c>
      <c r="H21" s="5">
        <f t="shared" si="5"/>
        <v>-10103</v>
      </c>
      <c r="I21" s="26" t="s">
        <v>409</v>
      </c>
      <c r="J21" s="27" t="s">
        <v>410</v>
      </c>
      <c r="K21" s="26">
        <v>-10103</v>
      </c>
      <c r="L21" s="26" t="s">
        <v>411</v>
      </c>
      <c r="M21" s="27" t="s">
        <v>175</v>
      </c>
      <c r="N21" s="27"/>
      <c r="O21" s="28" t="s">
        <v>412</v>
      </c>
      <c r="P21" s="28" t="s">
        <v>413</v>
      </c>
    </row>
    <row r="22" spans="1:16" ht="12.75" customHeight="1" thickBot="1" x14ac:dyDescent="0.25">
      <c r="A22" s="5" t="str">
        <f t="shared" si="0"/>
        <v> AA 17.60 </v>
      </c>
      <c r="B22" s="11" t="str">
        <f t="shared" si="1"/>
        <v>I</v>
      </c>
      <c r="C22" s="5">
        <f t="shared" si="2"/>
        <v>37192.387999999999</v>
      </c>
      <c r="D22" s="9" t="str">
        <f t="shared" si="3"/>
        <v>vis</v>
      </c>
      <c r="E22" s="25">
        <f>VLOOKUP(C22,Active!C$21:E$964,3,FALSE)</f>
        <v>4743.0102845978226</v>
      </c>
      <c r="F22" s="11" t="s">
        <v>164</v>
      </c>
      <c r="G22" s="9" t="str">
        <f t="shared" si="4"/>
        <v>37192.388</v>
      </c>
      <c r="H22" s="5">
        <f t="shared" si="5"/>
        <v>-10103</v>
      </c>
      <c r="I22" s="26" t="s">
        <v>423</v>
      </c>
      <c r="J22" s="27" t="s">
        <v>424</v>
      </c>
      <c r="K22" s="26">
        <v>-10103</v>
      </c>
      <c r="L22" s="26" t="s">
        <v>425</v>
      </c>
      <c r="M22" s="27" t="s">
        <v>175</v>
      </c>
      <c r="N22" s="27"/>
      <c r="O22" s="28" t="s">
        <v>426</v>
      </c>
      <c r="P22" s="28" t="s">
        <v>413</v>
      </c>
    </row>
    <row r="23" spans="1:16" ht="12.75" customHeight="1" thickBot="1" x14ac:dyDescent="0.25">
      <c r="A23" s="5" t="str">
        <f t="shared" si="0"/>
        <v> AA 17.60 </v>
      </c>
      <c r="B23" s="11" t="str">
        <f t="shared" si="1"/>
        <v>I</v>
      </c>
      <c r="C23" s="5">
        <f t="shared" si="2"/>
        <v>37548.385999999999</v>
      </c>
      <c r="D23" s="9" t="str">
        <f t="shared" si="3"/>
        <v>vis</v>
      </c>
      <c r="E23" s="25">
        <f>VLOOKUP(C23,Active!C$21:E$964,3,FALSE)</f>
        <v>4936.0046579128393</v>
      </c>
      <c r="F23" s="11" t="s">
        <v>164</v>
      </c>
      <c r="G23" s="9" t="str">
        <f t="shared" si="4"/>
        <v>37548.386</v>
      </c>
      <c r="H23" s="5">
        <f t="shared" si="5"/>
        <v>-9910</v>
      </c>
      <c r="I23" s="26" t="s">
        <v>427</v>
      </c>
      <c r="J23" s="27" t="s">
        <v>428</v>
      </c>
      <c r="K23" s="26">
        <v>-9910</v>
      </c>
      <c r="L23" s="26" t="s">
        <v>429</v>
      </c>
      <c r="M23" s="27" t="s">
        <v>175</v>
      </c>
      <c r="N23" s="27"/>
      <c r="O23" s="28" t="s">
        <v>426</v>
      </c>
      <c r="P23" s="28" t="s">
        <v>413</v>
      </c>
    </row>
    <row r="24" spans="1:16" ht="12.75" customHeight="1" thickBot="1" x14ac:dyDescent="0.25">
      <c r="A24" s="5" t="str">
        <f t="shared" si="0"/>
        <v> AA 17.60 </v>
      </c>
      <c r="B24" s="11" t="str">
        <f t="shared" si="1"/>
        <v>I</v>
      </c>
      <c r="C24" s="5">
        <f t="shared" si="2"/>
        <v>37548.387000000002</v>
      </c>
      <c r="D24" s="9" t="str">
        <f t="shared" si="3"/>
        <v>vis</v>
      </c>
      <c r="E24" s="25">
        <f>VLOOKUP(C24,Active!C$21:E$964,3,FALSE)</f>
        <v>4936.0052000349133</v>
      </c>
      <c r="F24" s="11" t="s">
        <v>164</v>
      </c>
      <c r="G24" s="9" t="str">
        <f t="shared" si="4"/>
        <v>37548.387</v>
      </c>
      <c r="H24" s="5">
        <f t="shared" si="5"/>
        <v>-9910</v>
      </c>
      <c r="I24" s="26" t="s">
        <v>430</v>
      </c>
      <c r="J24" s="27" t="s">
        <v>431</v>
      </c>
      <c r="K24" s="26">
        <v>-9910</v>
      </c>
      <c r="L24" s="26" t="s">
        <v>432</v>
      </c>
      <c r="M24" s="27" t="s">
        <v>175</v>
      </c>
      <c r="N24" s="27"/>
      <c r="O24" s="28" t="s">
        <v>433</v>
      </c>
      <c r="P24" s="28" t="s">
        <v>413</v>
      </c>
    </row>
    <row r="25" spans="1:16" ht="12.75" customHeight="1" thickBot="1" x14ac:dyDescent="0.25">
      <c r="A25" s="5" t="str">
        <f t="shared" si="0"/>
        <v> MVS 3.120 </v>
      </c>
      <c r="B25" s="11" t="str">
        <f t="shared" si="1"/>
        <v>I</v>
      </c>
      <c r="C25" s="5">
        <f t="shared" si="2"/>
        <v>37904.411</v>
      </c>
      <c r="D25" s="9" t="str">
        <f t="shared" si="3"/>
        <v>vis</v>
      </c>
      <c r="E25" s="25">
        <f>VLOOKUP(C25,Active!C$21:E$964,3,FALSE)</f>
        <v>5129.0136685237958</v>
      </c>
      <c r="F25" s="11" t="s">
        <v>164</v>
      </c>
      <c r="G25" s="9" t="str">
        <f t="shared" si="4"/>
        <v>37904.411</v>
      </c>
      <c r="H25" s="5">
        <f t="shared" si="5"/>
        <v>-9717</v>
      </c>
      <c r="I25" s="26" t="s">
        <v>434</v>
      </c>
      <c r="J25" s="27" t="s">
        <v>435</v>
      </c>
      <c r="K25" s="26">
        <v>-9717</v>
      </c>
      <c r="L25" s="26" t="s">
        <v>436</v>
      </c>
      <c r="M25" s="27" t="s">
        <v>169</v>
      </c>
      <c r="N25" s="27"/>
      <c r="O25" s="28" t="s">
        <v>363</v>
      </c>
      <c r="P25" s="28" t="s">
        <v>364</v>
      </c>
    </row>
    <row r="26" spans="1:16" ht="12.75" customHeight="1" thickBot="1" x14ac:dyDescent="0.25">
      <c r="A26" s="5" t="str">
        <f t="shared" si="0"/>
        <v> AA 18.322 </v>
      </c>
      <c r="B26" s="11" t="str">
        <f t="shared" si="1"/>
        <v>I</v>
      </c>
      <c r="C26" s="5">
        <f t="shared" si="2"/>
        <v>38592.425000000003</v>
      </c>
      <c r="D26" s="9" t="str">
        <f t="shared" si="3"/>
        <v>vis</v>
      </c>
      <c r="E26" s="25">
        <f>VLOOKUP(C26,Active!C$21:E$964,3,FALSE)</f>
        <v>5502.001243628034</v>
      </c>
      <c r="F26" s="11" t="s">
        <v>164</v>
      </c>
      <c r="G26" s="9" t="str">
        <f t="shared" si="4"/>
        <v>38592.425</v>
      </c>
      <c r="H26" s="5">
        <f t="shared" si="5"/>
        <v>-9344</v>
      </c>
      <c r="I26" s="26" t="s">
        <v>437</v>
      </c>
      <c r="J26" s="27" t="s">
        <v>438</v>
      </c>
      <c r="K26" s="26">
        <v>-9344</v>
      </c>
      <c r="L26" s="26" t="s">
        <v>432</v>
      </c>
      <c r="M26" s="27" t="s">
        <v>175</v>
      </c>
      <c r="N26" s="27"/>
      <c r="O26" s="28" t="s">
        <v>439</v>
      </c>
      <c r="P26" s="28" t="s">
        <v>440</v>
      </c>
    </row>
    <row r="27" spans="1:16" ht="12.75" customHeight="1" thickBot="1" x14ac:dyDescent="0.25">
      <c r="A27" s="5" t="str">
        <f t="shared" si="0"/>
        <v> AA 18.322 </v>
      </c>
      <c r="B27" s="11" t="str">
        <f t="shared" si="1"/>
        <v>I</v>
      </c>
      <c r="C27" s="5">
        <f t="shared" si="2"/>
        <v>38616.394</v>
      </c>
      <c r="D27" s="9" t="str">
        <f t="shared" si="3"/>
        <v>vis</v>
      </c>
      <c r="E27" s="25">
        <f>VLOOKUP(C27,Active!C$21:E$964,3,FALSE)</f>
        <v>5514.9953675668958</v>
      </c>
      <c r="F27" s="11" t="s">
        <v>164</v>
      </c>
      <c r="G27" s="9" t="str">
        <f t="shared" si="4"/>
        <v>38616.394</v>
      </c>
      <c r="H27" s="5">
        <f t="shared" si="5"/>
        <v>-9331</v>
      </c>
      <c r="I27" s="26" t="s">
        <v>441</v>
      </c>
      <c r="J27" s="27" t="s">
        <v>442</v>
      </c>
      <c r="K27" s="26">
        <v>-9331</v>
      </c>
      <c r="L27" s="26" t="s">
        <v>443</v>
      </c>
      <c r="M27" s="27" t="s">
        <v>175</v>
      </c>
      <c r="N27" s="27"/>
      <c r="O27" s="28" t="s">
        <v>444</v>
      </c>
      <c r="P27" s="28" t="s">
        <v>440</v>
      </c>
    </row>
    <row r="28" spans="1:16" ht="12.75" customHeight="1" thickBot="1" x14ac:dyDescent="0.25">
      <c r="A28" s="5" t="str">
        <f t="shared" si="0"/>
        <v> MVS 3.120 </v>
      </c>
      <c r="B28" s="11" t="str">
        <f t="shared" si="1"/>
        <v>I</v>
      </c>
      <c r="C28" s="5">
        <f t="shared" si="2"/>
        <v>38640.39</v>
      </c>
      <c r="D28" s="9" t="str">
        <f t="shared" si="3"/>
        <v>vis</v>
      </c>
      <c r="E28" s="25">
        <f>VLOOKUP(C28,Active!C$21:E$964,3,FALSE)</f>
        <v>5528.0041288016982</v>
      </c>
      <c r="F28" s="11" t="s">
        <v>164</v>
      </c>
      <c r="G28" s="9" t="str">
        <f t="shared" si="4"/>
        <v>38640.390</v>
      </c>
      <c r="H28" s="5">
        <f t="shared" si="5"/>
        <v>-9318</v>
      </c>
      <c r="I28" s="26" t="s">
        <v>445</v>
      </c>
      <c r="J28" s="27" t="s">
        <v>446</v>
      </c>
      <c r="K28" s="26">
        <v>-9318</v>
      </c>
      <c r="L28" s="26" t="s">
        <v>447</v>
      </c>
      <c r="M28" s="27" t="s">
        <v>169</v>
      </c>
      <c r="N28" s="27"/>
      <c r="O28" s="28" t="s">
        <v>363</v>
      </c>
      <c r="P28" s="28" t="s">
        <v>364</v>
      </c>
    </row>
    <row r="29" spans="1:16" ht="12.75" customHeight="1" thickBot="1" x14ac:dyDescent="0.25">
      <c r="A29" s="5" t="str">
        <f t="shared" si="0"/>
        <v> AA 16.158 </v>
      </c>
      <c r="B29" s="11" t="str">
        <f t="shared" si="1"/>
        <v>I</v>
      </c>
      <c r="C29" s="5">
        <f t="shared" si="2"/>
        <v>38961.356</v>
      </c>
      <c r="D29" s="9" t="str">
        <f t="shared" si="3"/>
        <v>vis</v>
      </c>
      <c r="E29" s="25">
        <f>VLOOKUP(C29,Active!C$21:E$964,3,FALSE)</f>
        <v>5702.0068816975781</v>
      </c>
      <c r="F29" s="11" t="s">
        <v>164</v>
      </c>
      <c r="G29" s="9" t="str">
        <f t="shared" si="4"/>
        <v>38961.356</v>
      </c>
      <c r="H29" s="5">
        <f t="shared" si="5"/>
        <v>-9144</v>
      </c>
      <c r="I29" s="26" t="s">
        <v>448</v>
      </c>
      <c r="J29" s="27" t="s">
        <v>449</v>
      </c>
      <c r="K29" s="26">
        <v>-9144</v>
      </c>
      <c r="L29" s="26" t="s">
        <v>450</v>
      </c>
      <c r="M29" s="27" t="s">
        <v>175</v>
      </c>
      <c r="N29" s="27"/>
      <c r="O29" s="28" t="s">
        <v>318</v>
      </c>
      <c r="P29" s="28" t="s">
        <v>451</v>
      </c>
    </row>
    <row r="30" spans="1:16" ht="12.75" customHeight="1" thickBot="1" x14ac:dyDescent="0.25">
      <c r="A30" s="5" t="str">
        <f t="shared" si="0"/>
        <v> AA 16.158 </v>
      </c>
      <c r="B30" s="11" t="str">
        <f t="shared" si="1"/>
        <v>I</v>
      </c>
      <c r="C30" s="5">
        <f t="shared" si="2"/>
        <v>39033.292999999998</v>
      </c>
      <c r="D30" s="9" t="str">
        <f t="shared" si="3"/>
        <v>vis</v>
      </c>
      <c r="E30" s="25">
        <f>VLOOKUP(C30,Active!C$21:E$964,3,FALSE)</f>
        <v>5741.0055171763224</v>
      </c>
      <c r="F30" s="11" t="s">
        <v>164</v>
      </c>
      <c r="G30" s="9" t="str">
        <f t="shared" si="4"/>
        <v>39033.293</v>
      </c>
      <c r="H30" s="5">
        <f t="shared" si="5"/>
        <v>-9105</v>
      </c>
      <c r="I30" s="26" t="s">
        <v>452</v>
      </c>
      <c r="J30" s="27" t="s">
        <v>453</v>
      </c>
      <c r="K30" s="26">
        <v>-9105</v>
      </c>
      <c r="L30" s="26" t="s">
        <v>454</v>
      </c>
      <c r="M30" s="27" t="s">
        <v>175</v>
      </c>
      <c r="N30" s="27"/>
      <c r="O30" s="28" t="s">
        <v>318</v>
      </c>
      <c r="P30" s="28" t="s">
        <v>451</v>
      </c>
    </row>
    <row r="31" spans="1:16" ht="12.75" customHeight="1" thickBot="1" x14ac:dyDescent="0.25">
      <c r="A31" s="5" t="str">
        <f t="shared" si="0"/>
        <v>IBVS 1255 </v>
      </c>
      <c r="B31" s="11" t="str">
        <f t="shared" si="1"/>
        <v>I</v>
      </c>
      <c r="C31" s="5">
        <f t="shared" si="2"/>
        <v>39673.375999999997</v>
      </c>
      <c r="D31" s="9" t="str">
        <f t="shared" si="3"/>
        <v>vis</v>
      </c>
      <c r="E31" s="25">
        <f>VLOOKUP(C31,Active!C$21:E$964,3,FALSE)</f>
        <v>6088.0086392573339</v>
      </c>
      <c r="F31" s="11" t="s">
        <v>164</v>
      </c>
      <c r="G31" s="9" t="str">
        <f t="shared" si="4"/>
        <v>39673.376</v>
      </c>
      <c r="H31" s="5">
        <f t="shared" si="5"/>
        <v>-8758</v>
      </c>
      <c r="I31" s="26" t="s">
        <v>459</v>
      </c>
      <c r="J31" s="27" t="s">
        <v>460</v>
      </c>
      <c r="K31" s="26">
        <v>-8758</v>
      </c>
      <c r="L31" s="26" t="s">
        <v>405</v>
      </c>
      <c r="M31" s="27" t="s">
        <v>175</v>
      </c>
      <c r="N31" s="27"/>
      <c r="O31" s="28" t="s">
        <v>461</v>
      </c>
      <c r="P31" s="29" t="s">
        <v>462</v>
      </c>
    </row>
    <row r="32" spans="1:16" ht="12.75" customHeight="1" thickBot="1" x14ac:dyDescent="0.25">
      <c r="A32" s="5" t="str">
        <f t="shared" si="0"/>
        <v>IBVS 795 </v>
      </c>
      <c r="B32" s="11" t="str">
        <f t="shared" si="1"/>
        <v>I</v>
      </c>
      <c r="C32" s="5">
        <f t="shared" si="2"/>
        <v>40084.71</v>
      </c>
      <c r="D32" s="9" t="str">
        <f t="shared" si="3"/>
        <v>vis</v>
      </c>
      <c r="E32" s="25">
        <f>VLOOKUP(C32,Active!C$21:E$964,3,FALSE)</f>
        <v>6311.0018795372216</v>
      </c>
      <c r="F32" s="11" t="s">
        <v>164</v>
      </c>
      <c r="G32" s="9" t="str">
        <f t="shared" si="4"/>
        <v>40084.710</v>
      </c>
      <c r="H32" s="5">
        <f t="shared" si="5"/>
        <v>-8535</v>
      </c>
      <c r="I32" s="26" t="s">
        <v>466</v>
      </c>
      <c r="J32" s="27" t="s">
        <v>467</v>
      </c>
      <c r="K32" s="26">
        <v>-8535</v>
      </c>
      <c r="L32" s="26" t="s">
        <v>454</v>
      </c>
      <c r="M32" s="27" t="s">
        <v>175</v>
      </c>
      <c r="N32" s="27"/>
      <c r="O32" s="28" t="s">
        <v>468</v>
      </c>
      <c r="P32" s="29" t="s">
        <v>469</v>
      </c>
    </row>
    <row r="33" spans="1:16" ht="12.75" customHeight="1" thickBot="1" x14ac:dyDescent="0.25">
      <c r="A33" s="5" t="str">
        <f t="shared" si="0"/>
        <v> ORI 122 </v>
      </c>
      <c r="B33" s="11" t="str">
        <f t="shared" si="1"/>
        <v>I</v>
      </c>
      <c r="C33" s="5">
        <f t="shared" si="2"/>
        <v>40872.337</v>
      </c>
      <c r="D33" s="9" t="str">
        <f t="shared" si="3"/>
        <v>vis</v>
      </c>
      <c r="E33" s="25">
        <f>VLOOKUP(C33,Active!C$21:E$964,3,FALSE)</f>
        <v>6737.9918605792127</v>
      </c>
      <c r="F33" s="11" t="s">
        <v>164</v>
      </c>
      <c r="G33" s="9" t="str">
        <f t="shared" si="4"/>
        <v>40872.337</v>
      </c>
      <c r="H33" s="5">
        <f t="shared" si="5"/>
        <v>-8108</v>
      </c>
      <c r="I33" s="26" t="s">
        <v>470</v>
      </c>
      <c r="J33" s="27" t="s">
        <v>471</v>
      </c>
      <c r="K33" s="26">
        <v>-8108</v>
      </c>
      <c r="L33" s="26" t="s">
        <v>472</v>
      </c>
      <c r="M33" s="27" t="s">
        <v>175</v>
      </c>
      <c r="N33" s="27"/>
      <c r="O33" s="28" t="s">
        <v>473</v>
      </c>
      <c r="P33" s="28" t="s">
        <v>474</v>
      </c>
    </row>
    <row r="34" spans="1:16" ht="12.75" customHeight="1" thickBot="1" x14ac:dyDescent="0.25">
      <c r="A34" s="5" t="str">
        <f t="shared" si="0"/>
        <v> ORI 126 </v>
      </c>
      <c r="B34" s="11" t="str">
        <f t="shared" si="1"/>
        <v>I</v>
      </c>
      <c r="C34" s="5">
        <f t="shared" si="2"/>
        <v>41154.561000000002</v>
      </c>
      <c r="D34" s="9" t="str">
        <f t="shared" si="3"/>
        <v>vis</v>
      </c>
      <c r="E34" s="25">
        <f>VLOOKUP(C34,Active!C$21:E$964,3,FALSE)</f>
        <v>6890.991720169598</v>
      </c>
      <c r="F34" s="11" t="s">
        <v>164</v>
      </c>
      <c r="G34" s="9" t="str">
        <f t="shared" si="4"/>
        <v>41154.561</v>
      </c>
      <c r="H34" s="5">
        <f t="shared" si="5"/>
        <v>-7955</v>
      </c>
      <c r="I34" s="26" t="s">
        <v>475</v>
      </c>
      <c r="J34" s="27" t="s">
        <v>476</v>
      </c>
      <c r="K34" s="26">
        <v>-7955</v>
      </c>
      <c r="L34" s="26" t="s">
        <v>429</v>
      </c>
      <c r="M34" s="27" t="s">
        <v>175</v>
      </c>
      <c r="N34" s="27"/>
      <c r="O34" s="28" t="s">
        <v>477</v>
      </c>
      <c r="P34" s="28" t="s">
        <v>478</v>
      </c>
    </row>
    <row r="35" spans="1:16" ht="12.75" customHeight="1" thickBot="1" x14ac:dyDescent="0.25">
      <c r="A35" s="5" t="str">
        <f t="shared" si="0"/>
        <v> ORI 129 </v>
      </c>
      <c r="B35" s="11" t="str">
        <f t="shared" si="1"/>
        <v>I</v>
      </c>
      <c r="C35" s="5">
        <f t="shared" si="2"/>
        <v>41204.381999999998</v>
      </c>
      <c r="D35" s="9" t="str">
        <f t="shared" si="3"/>
        <v>vis</v>
      </c>
      <c r="E35" s="25">
        <f>VLOOKUP(C35,Active!C$21:E$964,3,FALSE)</f>
        <v>6918.0007839085138</v>
      </c>
      <c r="F35" s="11" t="s">
        <v>164</v>
      </c>
      <c r="G35" s="9" t="str">
        <f t="shared" si="4"/>
        <v>41204.382</v>
      </c>
      <c r="H35" s="5">
        <f t="shared" si="5"/>
        <v>-7928</v>
      </c>
      <c r="I35" s="26" t="s">
        <v>479</v>
      </c>
      <c r="J35" s="27" t="s">
        <v>480</v>
      </c>
      <c r="K35" s="26">
        <v>-7928</v>
      </c>
      <c r="L35" s="26" t="s">
        <v>481</v>
      </c>
      <c r="M35" s="27" t="s">
        <v>175</v>
      </c>
      <c r="N35" s="27"/>
      <c r="O35" s="28" t="s">
        <v>482</v>
      </c>
      <c r="P35" s="28" t="s">
        <v>483</v>
      </c>
    </row>
    <row r="36" spans="1:16" ht="12.75" customHeight="1" thickBot="1" x14ac:dyDescent="0.25">
      <c r="A36" s="5" t="str">
        <f t="shared" si="0"/>
        <v> ORI 127 </v>
      </c>
      <c r="B36" s="11" t="str">
        <f t="shared" si="1"/>
        <v>I</v>
      </c>
      <c r="C36" s="5">
        <f t="shared" si="2"/>
        <v>41217.288</v>
      </c>
      <c r="D36" s="9" t="str">
        <f t="shared" si="3"/>
        <v>vis</v>
      </c>
      <c r="E36" s="25">
        <f>VLOOKUP(C36,Active!C$21:E$964,3,FALSE)</f>
        <v>6924.9974113671069</v>
      </c>
      <c r="F36" s="11" t="s">
        <v>164</v>
      </c>
      <c r="G36" s="9" t="str">
        <f t="shared" si="4"/>
        <v>41217.288</v>
      </c>
      <c r="H36" s="5">
        <f t="shared" si="5"/>
        <v>-7921</v>
      </c>
      <c r="I36" s="26" t="s">
        <v>484</v>
      </c>
      <c r="J36" s="27" t="s">
        <v>485</v>
      </c>
      <c r="K36" s="26">
        <v>-7921</v>
      </c>
      <c r="L36" s="26" t="s">
        <v>454</v>
      </c>
      <c r="M36" s="27" t="s">
        <v>175</v>
      </c>
      <c r="N36" s="27"/>
      <c r="O36" s="28" t="s">
        <v>477</v>
      </c>
      <c r="P36" s="28" t="s">
        <v>486</v>
      </c>
    </row>
    <row r="37" spans="1:16" ht="12.75" customHeight="1" thickBot="1" x14ac:dyDescent="0.25">
      <c r="A37" s="5" t="str">
        <f t="shared" si="0"/>
        <v> ORI 129 </v>
      </c>
      <c r="B37" s="11" t="str">
        <f t="shared" si="1"/>
        <v>I</v>
      </c>
      <c r="C37" s="5">
        <f t="shared" si="2"/>
        <v>41228.362000000001</v>
      </c>
      <c r="D37" s="9" t="str">
        <f t="shared" si="3"/>
        <v>vis</v>
      </c>
      <c r="E37" s="25">
        <f>VLOOKUP(C37,Active!C$21:E$964,3,FALSE)</f>
        <v>6931.0008711901692</v>
      </c>
      <c r="F37" s="11" t="s">
        <v>164</v>
      </c>
      <c r="G37" s="9" t="str">
        <f t="shared" si="4"/>
        <v>41228.362</v>
      </c>
      <c r="H37" s="5">
        <f t="shared" si="5"/>
        <v>-7915</v>
      </c>
      <c r="I37" s="26" t="s">
        <v>487</v>
      </c>
      <c r="J37" s="27" t="s">
        <v>488</v>
      </c>
      <c r="K37" s="26">
        <v>-7915</v>
      </c>
      <c r="L37" s="26" t="s">
        <v>481</v>
      </c>
      <c r="M37" s="27" t="s">
        <v>175</v>
      </c>
      <c r="N37" s="27"/>
      <c r="O37" s="28" t="s">
        <v>482</v>
      </c>
      <c r="P37" s="28" t="s">
        <v>483</v>
      </c>
    </row>
    <row r="38" spans="1:16" ht="12.75" customHeight="1" thickBot="1" x14ac:dyDescent="0.25">
      <c r="A38" s="5" t="str">
        <f t="shared" si="0"/>
        <v> ORI 129 </v>
      </c>
      <c r="B38" s="11" t="str">
        <f t="shared" si="1"/>
        <v>I</v>
      </c>
      <c r="C38" s="5">
        <f t="shared" si="2"/>
        <v>41241.288999999997</v>
      </c>
      <c r="D38" s="9" t="str">
        <f t="shared" si="3"/>
        <v>vis</v>
      </c>
      <c r="E38" s="25">
        <f>VLOOKUP(C38,Active!C$21:E$964,3,FALSE)</f>
        <v>6938.0088832122665</v>
      </c>
      <c r="F38" s="11" t="s">
        <v>164</v>
      </c>
      <c r="G38" s="9" t="str">
        <f t="shared" si="4"/>
        <v>41241.289</v>
      </c>
      <c r="H38" s="5">
        <f t="shared" si="5"/>
        <v>-7908</v>
      </c>
      <c r="I38" s="26" t="s">
        <v>489</v>
      </c>
      <c r="J38" s="27" t="s">
        <v>490</v>
      </c>
      <c r="K38" s="26">
        <v>-7908</v>
      </c>
      <c r="L38" s="26" t="s">
        <v>491</v>
      </c>
      <c r="M38" s="27" t="s">
        <v>175</v>
      </c>
      <c r="N38" s="27"/>
      <c r="O38" s="28" t="s">
        <v>482</v>
      </c>
      <c r="P38" s="28" t="s">
        <v>483</v>
      </c>
    </row>
    <row r="39" spans="1:16" ht="12.75" customHeight="1" thickBot="1" x14ac:dyDescent="0.25">
      <c r="A39" s="5" t="str">
        <f t="shared" si="0"/>
        <v> BBS 5 </v>
      </c>
      <c r="B39" s="11" t="str">
        <f t="shared" si="1"/>
        <v>I</v>
      </c>
      <c r="C39" s="5">
        <f t="shared" si="2"/>
        <v>41534.550000000003</v>
      </c>
      <c r="D39" s="9" t="str">
        <f t="shared" si="3"/>
        <v>vis</v>
      </c>
      <c r="E39" s="25">
        <f>VLOOKUP(C39,Active!C$21:E$964,3,FALSE)</f>
        <v>7096.9921441090582</v>
      </c>
      <c r="F39" s="11" t="s">
        <v>164</v>
      </c>
      <c r="G39" s="9" t="str">
        <f t="shared" si="4"/>
        <v>41534.550</v>
      </c>
      <c r="H39" s="5">
        <f t="shared" si="5"/>
        <v>-7749</v>
      </c>
      <c r="I39" s="26" t="s">
        <v>492</v>
      </c>
      <c r="J39" s="27" t="s">
        <v>493</v>
      </c>
      <c r="K39" s="26">
        <v>-7749</v>
      </c>
      <c r="L39" s="26" t="s">
        <v>421</v>
      </c>
      <c r="M39" s="27" t="s">
        <v>175</v>
      </c>
      <c r="N39" s="27"/>
      <c r="O39" s="28" t="s">
        <v>473</v>
      </c>
      <c r="P39" s="28" t="s">
        <v>494</v>
      </c>
    </row>
    <row r="40" spans="1:16" ht="12.75" customHeight="1" thickBot="1" x14ac:dyDescent="0.25">
      <c r="A40" s="5" t="str">
        <f t="shared" si="0"/>
        <v> BBS 5 </v>
      </c>
      <c r="B40" s="11" t="str">
        <f t="shared" si="1"/>
        <v>I</v>
      </c>
      <c r="C40" s="5">
        <f t="shared" si="2"/>
        <v>41536.406000000003</v>
      </c>
      <c r="D40" s="9" t="str">
        <f t="shared" si="3"/>
        <v>vis</v>
      </c>
      <c r="E40" s="25">
        <f>VLOOKUP(C40,Active!C$21:E$964,3,FALSE)</f>
        <v>7097.9983226743107</v>
      </c>
      <c r="F40" s="11" t="s">
        <v>164</v>
      </c>
      <c r="G40" s="9" t="str">
        <f t="shared" si="4"/>
        <v>41536.406</v>
      </c>
      <c r="H40" s="5">
        <f t="shared" si="5"/>
        <v>-7748</v>
      </c>
      <c r="I40" s="26" t="s">
        <v>495</v>
      </c>
      <c r="J40" s="27" t="s">
        <v>496</v>
      </c>
      <c r="K40" s="26">
        <v>-7748</v>
      </c>
      <c r="L40" s="26" t="s">
        <v>383</v>
      </c>
      <c r="M40" s="27" t="s">
        <v>175</v>
      </c>
      <c r="N40" s="27"/>
      <c r="O40" s="28" t="s">
        <v>482</v>
      </c>
      <c r="P40" s="28" t="s">
        <v>494</v>
      </c>
    </row>
    <row r="41" spans="1:16" ht="12.75" customHeight="1" thickBot="1" x14ac:dyDescent="0.25">
      <c r="A41" s="5" t="str">
        <f t="shared" si="0"/>
        <v> BBS 5 </v>
      </c>
      <c r="B41" s="11" t="str">
        <f t="shared" si="1"/>
        <v>I</v>
      </c>
      <c r="C41" s="5">
        <f t="shared" si="2"/>
        <v>41536.413999999997</v>
      </c>
      <c r="D41" s="9" t="str">
        <f t="shared" si="3"/>
        <v>vis</v>
      </c>
      <c r="E41" s="25">
        <f>VLOOKUP(C41,Active!C$21:E$964,3,FALSE)</f>
        <v>7098.0026596508824</v>
      </c>
      <c r="F41" s="11" t="s">
        <v>164</v>
      </c>
      <c r="G41" s="9" t="str">
        <f t="shared" si="4"/>
        <v>41536.414</v>
      </c>
      <c r="H41" s="5">
        <f t="shared" si="5"/>
        <v>-7748</v>
      </c>
      <c r="I41" s="26" t="s">
        <v>497</v>
      </c>
      <c r="J41" s="27" t="s">
        <v>498</v>
      </c>
      <c r="K41" s="26">
        <v>-7748</v>
      </c>
      <c r="L41" s="26" t="s">
        <v>457</v>
      </c>
      <c r="M41" s="27" t="s">
        <v>175</v>
      </c>
      <c r="N41" s="27"/>
      <c r="O41" s="28" t="s">
        <v>473</v>
      </c>
      <c r="P41" s="28" t="s">
        <v>494</v>
      </c>
    </row>
    <row r="42" spans="1:16" ht="12.75" customHeight="1" thickBot="1" x14ac:dyDescent="0.25">
      <c r="A42" s="5" t="str">
        <f t="shared" si="0"/>
        <v> BBS 5 </v>
      </c>
      <c r="B42" s="11" t="str">
        <f t="shared" si="1"/>
        <v>I</v>
      </c>
      <c r="C42" s="5">
        <f t="shared" si="2"/>
        <v>41560.385999999999</v>
      </c>
      <c r="D42" s="9" t="str">
        <f t="shared" si="3"/>
        <v>vis</v>
      </c>
      <c r="E42" s="25">
        <f>VLOOKUP(C42,Active!C$21:E$964,3,FALSE)</f>
        <v>7110.9984099559624</v>
      </c>
      <c r="F42" s="11" t="s">
        <v>164</v>
      </c>
      <c r="G42" s="9" t="str">
        <f t="shared" si="4"/>
        <v>41560.386</v>
      </c>
      <c r="H42" s="5">
        <f t="shared" si="5"/>
        <v>-7735</v>
      </c>
      <c r="I42" s="26" t="s">
        <v>499</v>
      </c>
      <c r="J42" s="27" t="s">
        <v>500</v>
      </c>
      <c r="K42" s="26">
        <v>-7735</v>
      </c>
      <c r="L42" s="26" t="s">
        <v>465</v>
      </c>
      <c r="M42" s="27" t="s">
        <v>175</v>
      </c>
      <c r="N42" s="27"/>
      <c r="O42" s="28" t="s">
        <v>482</v>
      </c>
      <c r="P42" s="28" t="s">
        <v>494</v>
      </c>
    </row>
    <row r="43" spans="1:16" ht="12.75" customHeight="1" thickBot="1" x14ac:dyDescent="0.25">
      <c r="A43" s="5" t="str">
        <f t="shared" ref="A43:A74" si="6">P43</f>
        <v> BRNO 17 </v>
      </c>
      <c r="B43" s="11" t="str">
        <f t="shared" ref="B43:B74" si="7">IF(H43=INT(H43),"I","II")</f>
        <v>I</v>
      </c>
      <c r="C43" s="5">
        <f t="shared" ref="C43:C74" si="8">1*G43</f>
        <v>41868.447</v>
      </c>
      <c r="D43" s="9" t="str">
        <f t="shared" ref="D43:D74" si="9">VLOOKUP(F43,I$1:J$5,2,FALSE)</f>
        <v>vis</v>
      </c>
      <c r="E43" s="25">
        <f>VLOOKUP(C43,Active!C$21:E$964,3,FALSE)</f>
        <v>7278.005077515324</v>
      </c>
      <c r="F43" s="11" t="s">
        <v>164</v>
      </c>
      <c r="G43" s="9" t="str">
        <f t="shared" ref="G43:G74" si="10">MID(I43,3,LEN(I43)-3)</f>
        <v>41868.447</v>
      </c>
      <c r="H43" s="5">
        <f t="shared" ref="H43:H74" si="11">1*K43</f>
        <v>-7568</v>
      </c>
      <c r="I43" s="26" t="s">
        <v>501</v>
      </c>
      <c r="J43" s="27" t="s">
        <v>502</v>
      </c>
      <c r="K43" s="26">
        <v>-7568</v>
      </c>
      <c r="L43" s="26" t="s">
        <v>503</v>
      </c>
      <c r="M43" s="27" t="s">
        <v>175</v>
      </c>
      <c r="N43" s="27"/>
      <c r="O43" s="28" t="s">
        <v>504</v>
      </c>
      <c r="P43" s="28" t="s">
        <v>505</v>
      </c>
    </row>
    <row r="44" spans="1:16" ht="12.75" customHeight="1" thickBot="1" x14ac:dyDescent="0.25">
      <c r="A44" s="5" t="str">
        <f t="shared" si="6"/>
        <v> BRNO 17 </v>
      </c>
      <c r="B44" s="11" t="str">
        <f t="shared" si="7"/>
        <v>I</v>
      </c>
      <c r="C44" s="5">
        <f t="shared" si="8"/>
        <v>41868.447999999997</v>
      </c>
      <c r="D44" s="9" t="str">
        <f t="shared" si="9"/>
        <v>vis</v>
      </c>
      <c r="E44" s="25">
        <f>VLOOKUP(C44,Active!C$21:E$964,3,FALSE)</f>
        <v>7278.0056196373935</v>
      </c>
      <c r="F44" s="11" t="s">
        <v>164</v>
      </c>
      <c r="G44" s="9" t="str">
        <f t="shared" si="10"/>
        <v>41868.448</v>
      </c>
      <c r="H44" s="5">
        <f t="shared" si="11"/>
        <v>-7568</v>
      </c>
      <c r="I44" s="26" t="s">
        <v>506</v>
      </c>
      <c r="J44" s="27" t="s">
        <v>507</v>
      </c>
      <c r="K44" s="26">
        <v>-7568</v>
      </c>
      <c r="L44" s="26" t="s">
        <v>508</v>
      </c>
      <c r="M44" s="27" t="s">
        <v>175</v>
      </c>
      <c r="N44" s="27"/>
      <c r="O44" s="28" t="s">
        <v>509</v>
      </c>
      <c r="P44" s="28" t="s">
        <v>505</v>
      </c>
    </row>
    <row r="45" spans="1:16" ht="12.75" customHeight="1" thickBot="1" x14ac:dyDescent="0.25">
      <c r="A45" s="5" t="str">
        <f t="shared" si="6"/>
        <v> BRNO 17 </v>
      </c>
      <c r="B45" s="11" t="str">
        <f t="shared" si="7"/>
        <v>I</v>
      </c>
      <c r="C45" s="5">
        <f t="shared" si="8"/>
        <v>41903.497000000003</v>
      </c>
      <c r="D45" s="9" t="str">
        <f t="shared" si="9"/>
        <v>vis</v>
      </c>
      <c r="E45" s="25">
        <f>VLOOKUP(C45,Active!C$21:E$964,3,FALSE)</f>
        <v>7297.006456131754</v>
      </c>
      <c r="F45" s="11" t="s">
        <v>164</v>
      </c>
      <c r="G45" s="9" t="str">
        <f t="shared" si="10"/>
        <v>41903.497</v>
      </c>
      <c r="H45" s="5">
        <f t="shared" si="11"/>
        <v>-7549</v>
      </c>
      <c r="I45" s="26" t="s">
        <v>510</v>
      </c>
      <c r="J45" s="27" t="s">
        <v>511</v>
      </c>
      <c r="K45" s="26">
        <v>-7549</v>
      </c>
      <c r="L45" s="26" t="s">
        <v>491</v>
      </c>
      <c r="M45" s="27" t="s">
        <v>175</v>
      </c>
      <c r="N45" s="27"/>
      <c r="O45" s="28" t="s">
        <v>509</v>
      </c>
      <c r="P45" s="28" t="s">
        <v>505</v>
      </c>
    </row>
    <row r="46" spans="1:16" ht="12.75" customHeight="1" thickBot="1" x14ac:dyDescent="0.25">
      <c r="A46" s="5" t="str">
        <f t="shared" si="6"/>
        <v> BBS 11 </v>
      </c>
      <c r="B46" s="11" t="str">
        <f t="shared" si="7"/>
        <v>I</v>
      </c>
      <c r="C46" s="5">
        <f t="shared" si="8"/>
        <v>41916.394999999997</v>
      </c>
      <c r="D46" s="9" t="str">
        <f t="shared" si="9"/>
        <v>vis</v>
      </c>
      <c r="E46" s="25">
        <f>VLOOKUP(C46,Active!C$21:E$964,3,FALSE)</f>
        <v>7303.9987466137673</v>
      </c>
      <c r="F46" s="11" t="s">
        <v>164</v>
      </c>
      <c r="G46" s="9" t="str">
        <f t="shared" si="10"/>
        <v>41916.395</v>
      </c>
      <c r="H46" s="5">
        <f t="shared" si="11"/>
        <v>-7542</v>
      </c>
      <c r="I46" s="26" t="s">
        <v>512</v>
      </c>
      <c r="J46" s="27" t="s">
        <v>513</v>
      </c>
      <c r="K46" s="26">
        <v>-7542</v>
      </c>
      <c r="L46" s="26" t="s">
        <v>380</v>
      </c>
      <c r="M46" s="27" t="s">
        <v>175</v>
      </c>
      <c r="N46" s="27"/>
      <c r="O46" s="28" t="s">
        <v>473</v>
      </c>
      <c r="P46" s="28" t="s">
        <v>514</v>
      </c>
    </row>
    <row r="47" spans="1:16" ht="12.75" customHeight="1" thickBot="1" x14ac:dyDescent="0.25">
      <c r="A47" s="5" t="str">
        <f t="shared" si="6"/>
        <v> BBS 17 </v>
      </c>
      <c r="B47" s="11" t="str">
        <f t="shared" si="7"/>
        <v>I</v>
      </c>
      <c r="C47" s="5">
        <f t="shared" si="8"/>
        <v>42272.413</v>
      </c>
      <c r="D47" s="9" t="str">
        <f t="shared" si="9"/>
        <v>vis</v>
      </c>
      <c r="E47" s="25">
        <f>VLOOKUP(C47,Active!C$21:E$964,3,FALSE)</f>
        <v>7497.0039623702223</v>
      </c>
      <c r="F47" s="11" t="s">
        <v>164</v>
      </c>
      <c r="G47" s="9" t="str">
        <f t="shared" si="10"/>
        <v>42272.413</v>
      </c>
      <c r="H47" s="5">
        <f t="shared" si="11"/>
        <v>-7349</v>
      </c>
      <c r="I47" s="26" t="s">
        <v>515</v>
      </c>
      <c r="J47" s="27" t="s">
        <v>516</v>
      </c>
      <c r="K47" s="26">
        <v>-7349</v>
      </c>
      <c r="L47" s="26" t="s">
        <v>508</v>
      </c>
      <c r="M47" s="27" t="s">
        <v>175</v>
      </c>
      <c r="N47" s="27"/>
      <c r="O47" s="28" t="s">
        <v>473</v>
      </c>
      <c r="P47" s="28" t="s">
        <v>517</v>
      </c>
    </row>
    <row r="48" spans="1:16" ht="12.75" customHeight="1" thickBot="1" x14ac:dyDescent="0.25">
      <c r="A48" s="5" t="str">
        <f t="shared" si="6"/>
        <v> BBS 17 </v>
      </c>
      <c r="B48" s="11" t="str">
        <f t="shared" si="7"/>
        <v>I</v>
      </c>
      <c r="C48" s="5">
        <f t="shared" si="8"/>
        <v>42296.381000000001</v>
      </c>
      <c r="D48" s="9" t="str">
        <f t="shared" si="9"/>
        <v>vis</v>
      </c>
      <c r="E48" s="25">
        <f>VLOOKUP(C48,Active!C$21:E$964,3,FALSE)</f>
        <v>7509.9975441870147</v>
      </c>
      <c r="F48" s="11" t="s">
        <v>164</v>
      </c>
      <c r="G48" s="9" t="str">
        <f t="shared" si="10"/>
        <v>42296.381</v>
      </c>
      <c r="H48" s="5">
        <f t="shared" si="11"/>
        <v>-7336</v>
      </c>
      <c r="I48" s="26" t="s">
        <v>518</v>
      </c>
      <c r="J48" s="27" t="s">
        <v>519</v>
      </c>
      <c r="K48" s="26">
        <v>-7336</v>
      </c>
      <c r="L48" s="26" t="s">
        <v>380</v>
      </c>
      <c r="M48" s="27" t="s">
        <v>175</v>
      </c>
      <c r="N48" s="27"/>
      <c r="O48" s="28" t="s">
        <v>482</v>
      </c>
      <c r="P48" s="28" t="s">
        <v>517</v>
      </c>
    </row>
    <row r="49" spans="1:16" ht="12.75" customHeight="1" thickBot="1" x14ac:dyDescent="0.25">
      <c r="A49" s="5" t="str">
        <f t="shared" si="6"/>
        <v> BBS 23 </v>
      </c>
      <c r="B49" s="11" t="str">
        <f t="shared" si="7"/>
        <v>I</v>
      </c>
      <c r="C49" s="5">
        <f t="shared" si="8"/>
        <v>42604.434999999998</v>
      </c>
      <c r="D49" s="9" t="str">
        <f t="shared" si="9"/>
        <v>vis</v>
      </c>
      <c r="E49" s="25">
        <f>VLOOKUP(C49,Active!C$21:E$964,3,FALSE)</f>
        <v>7677.0004168918713</v>
      </c>
      <c r="F49" s="11" t="s">
        <v>164</v>
      </c>
      <c r="G49" s="9" t="str">
        <f t="shared" si="10"/>
        <v>42604.435</v>
      </c>
      <c r="H49" s="5">
        <f t="shared" si="11"/>
        <v>-7169</v>
      </c>
      <c r="I49" s="26" t="s">
        <v>520</v>
      </c>
      <c r="J49" s="27" t="s">
        <v>521</v>
      </c>
      <c r="K49" s="26">
        <v>-7169</v>
      </c>
      <c r="L49" s="26" t="s">
        <v>522</v>
      </c>
      <c r="M49" s="27" t="s">
        <v>175</v>
      </c>
      <c r="N49" s="27"/>
      <c r="O49" s="28" t="s">
        <v>482</v>
      </c>
      <c r="P49" s="28" t="s">
        <v>523</v>
      </c>
    </row>
    <row r="50" spans="1:16" ht="12.75" customHeight="1" thickBot="1" x14ac:dyDescent="0.25">
      <c r="A50" s="5" t="str">
        <f t="shared" si="6"/>
        <v> BBS 23 </v>
      </c>
      <c r="B50" s="11" t="str">
        <f t="shared" si="7"/>
        <v>I</v>
      </c>
      <c r="C50" s="5">
        <f t="shared" si="8"/>
        <v>42628.413999999997</v>
      </c>
      <c r="D50" s="9" t="str">
        <f t="shared" si="9"/>
        <v>vis</v>
      </c>
      <c r="E50" s="25">
        <f>VLOOKUP(C50,Active!C$21:E$964,3,FALSE)</f>
        <v>7689.9999620514527</v>
      </c>
      <c r="F50" s="11" t="s">
        <v>164</v>
      </c>
      <c r="G50" s="9" t="str">
        <f t="shared" si="10"/>
        <v>42628.414</v>
      </c>
      <c r="H50" s="5">
        <f t="shared" si="11"/>
        <v>-7156</v>
      </c>
      <c r="I50" s="26" t="s">
        <v>524</v>
      </c>
      <c r="J50" s="27" t="s">
        <v>525</v>
      </c>
      <c r="K50" s="26">
        <v>-7156</v>
      </c>
      <c r="L50" s="26" t="s">
        <v>526</v>
      </c>
      <c r="M50" s="27" t="s">
        <v>175</v>
      </c>
      <c r="N50" s="27"/>
      <c r="O50" s="28" t="s">
        <v>473</v>
      </c>
      <c r="P50" s="28" t="s">
        <v>523</v>
      </c>
    </row>
    <row r="51" spans="1:16" ht="12.75" customHeight="1" thickBot="1" x14ac:dyDescent="0.25">
      <c r="A51" s="5" t="str">
        <f t="shared" si="6"/>
        <v> BBS 24 </v>
      </c>
      <c r="B51" s="11" t="str">
        <f t="shared" si="7"/>
        <v>I</v>
      </c>
      <c r="C51" s="5">
        <f t="shared" si="8"/>
        <v>42689.286</v>
      </c>
      <c r="D51" s="9" t="str">
        <f t="shared" si="9"/>
        <v>vis</v>
      </c>
      <c r="E51" s="25">
        <f>VLOOKUP(C51,Active!C$21:E$964,3,FALSE)</f>
        <v>7723.0000168057832</v>
      </c>
      <c r="F51" s="11" t="s">
        <v>164</v>
      </c>
      <c r="G51" s="9" t="str">
        <f t="shared" si="10"/>
        <v>42689.286</v>
      </c>
      <c r="H51" s="5">
        <f t="shared" si="11"/>
        <v>-7123</v>
      </c>
      <c r="I51" s="26" t="s">
        <v>527</v>
      </c>
      <c r="J51" s="27" t="s">
        <v>528</v>
      </c>
      <c r="K51" s="26">
        <v>-7123</v>
      </c>
      <c r="L51" s="26" t="s">
        <v>522</v>
      </c>
      <c r="M51" s="27" t="s">
        <v>175</v>
      </c>
      <c r="N51" s="27"/>
      <c r="O51" s="28" t="s">
        <v>482</v>
      </c>
      <c r="P51" s="28" t="s">
        <v>529</v>
      </c>
    </row>
    <row r="52" spans="1:16" ht="12.75" customHeight="1" thickBot="1" x14ac:dyDescent="0.25">
      <c r="A52" s="5" t="str">
        <f t="shared" si="6"/>
        <v> BBS 27 </v>
      </c>
      <c r="B52" s="11" t="str">
        <f t="shared" si="7"/>
        <v>I</v>
      </c>
      <c r="C52" s="5">
        <f t="shared" si="8"/>
        <v>42899.565999999999</v>
      </c>
      <c r="D52" s="9" t="str">
        <f t="shared" si="9"/>
        <v>vis</v>
      </c>
      <c r="E52" s="25">
        <f>VLOOKUP(C52,Active!C$21:E$964,3,FALSE)</f>
        <v>7836.9974460629182</v>
      </c>
      <c r="F52" s="11" t="s">
        <v>164</v>
      </c>
      <c r="G52" s="9" t="str">
        <f t="shared" si="10"/>
        <v>42899.566</v>
      </c>
      <c r="H52" s="5">
        <f t="shared" si="11"/>
        <v>-7009</v>
      </c>
      <c r="I52" s="26" t="s">
        <v>530</v>
      </c>
      <c r="J52" s="27" t="s">
        <v>531</v>
      </c>
      <c r="K52" s="26">
        <v>-7009</v>
      </c>
      <c r="L52" s="26" t="s">
        <v>457</v>
      </c>
      <c r="M52" s="27" t="s">
        <v>175</v>
      </c>
      <c r="N52" s="27"/>
      <c r="O52" s="28" t="s">
        <v>473</v>
      </c>
      <c r="P52" s="28" t="s">
        <v>532</v>
      </c>
    </row>
    <row r="53" spans="1:16" ht="12.75" customHeight="1" thickBot="1" x14ac:dyDescent="0.25">
      <c r="A53" s="5" t="str">
        <f t="shared" si="6"/>
        <v> AOEB 2 </v>
      </c>
      <c r="B53" s="11" t="str">
        <f t="shared" si="7"/>
        <v>I</v>
      </c>
      <c r="C53" s="5">
        <f t="shared" si="8"/>
        <v>42932.76</v>
      </c>
      <c r="D53" s="9" t="str">
        <f t="shared" si="9"/>
        <v>vis</v>
      </c>
      <c r="E53" s="25">
        <f>VLOOKUP(C53,Active!C$21:E$964,3,FALSE)</f>
        <v>7854.9926461140967</v>
      </c>
      <c r="F53" s="11" t="s">
        <v>164</v>
      </c>
      <c r="G53" s="9" t="str">
        <f t="shared" si="10"/>
        <v>42932.760</v>
      </c>
      <c r="H53" s="5">
        <f t="shared" si="11"/>
        <v>-6991</v>
      </c>
      <c r="I53" s="26" t="s">
        <v>533</v>
      </c>
      <c r="J53" s="27" t="s">
        <v>534</v>
      </c>
      <c r="K53" s="26">
        <v>-6991</v>
      </c>
      <c r="L53" s="26" t="s">
        <v>450</v>
      </c>
      <c r="M53" s="27" t="s">
        <v>175</v>
      </c>
      <c r="N53" s="27"/>
      <c r="O53" s="28" t="s">
        <v>535</v>
      </c>
      <c r="P53" s="28" t="s">
        <v>536</v>
      </c>
    </row>
    <row r="54" spans="1:16" ht="12.75" customHeight="1" thickBot="1" x14ac:dyDescent="0.25">
      <c r="A54" s="5" t="str">
        <f t="shared" si="6"/>
        <v> AOEB 2 </v>
      </c>
      <c r="B54" s="11" t="str">
        <f t="shared" si="7"/>
        <v>I</v>
      </c>
      <c r="C54" s="5">
        <f t="shared" si="8"/>
        <v>42932.764000000003</v>
      </c>
      <c r="D54" s="9" t="str">
        <f t="shared" si="9"/>
        <v>vis</v>
      </c>
      <c r="E54" s="25">
        <f>VLOOKUP(C54,Active!C$21:E$964,3,FALSE)</f>
        <v>7854.9948146023844</v>
      </c>
      <c r="F54" s="11" t="s">
        <v>164</v>
      </c>
      <c r="G54" s="9" t="str">
        <f t="shared" si="10"/>
        <v>42932.764</v>
      </c>
      <c r="H54" s="5">
        <f t="shared" si="11"/>
        <v>-6991</v>
      </c>
      <c r="I54" s="26" t="s">
        <v>537</v>
      </c>
      <c r="J54" s="27" t="s">
        <v>538</v>
      </c>
      <c r="K54" s="26">
        <v>-6991</v>
      </c>
      <c r="L54" s="26" t="s">
        <v>481</v>
      </c>
      <c r="M54" s="27" t="s">
        <v>175</v>
      </c>
      <c r="N54" s="27"/>
      <c r="O54" s="28" t="s">
        <v>539</v>
      </c>
      <c r="P54" s="28" t="s">
        <v>536</v>
      </c>
    </row>
    <row r="55" spans="1:16" ht="12.75" customHeight="1" thickBot="1" x14ac:dyDescent="0.25">
      <c r="A55" s="5" t="str">
        <f t="shared" si="6"/>
        <v> AOEB 2 </v>
      </c>
      <c r="B55" s="11" t="str">
        <f t="shared" si="7"/>
        <v>I</v>
      </c>
      <c r="C55" s="5">
        <f t="shared" si="8"/>
        <v>42932.769</v>
      </c>
      <c r="D55" s="9" t="str">
        <f t="shared" si="9"/>
        <v>vis</v>
      </c>
      <c r="E55" s="25">
        <f>VLOOKUP(C55,Active!C$21:E$964,3,FALSE)</f>
        <v>7854.9975252127415</v>
      </c>
      <c r="F55" s="11" t="s">
        <v>164</v>
      </c>
      <c r="G55" s="9" t="str">
        <f t="shared" si="10"/>
        <v>42932.769</v>
      </c>
      <c r="H55" s="5">
        <f t="shared" si="11"/>
        <v>-6991</v>
      </c>
      <c r="I55" s="26" t="s">
        <v>540</v>
      </c>
      <c r="J55" s="27" t="s">
        <v>541</v>
      </c>
      <c r="K55" s="26">
        <v>-6991</v>
      </c>
      <c r="L55" s="26" t="s">
        <v>457</v>
      </c>
      <c r="M55" s="27" t="s">
        <v>175</v>
      </c>
      <c r="N55" s="27"/>
      <c r="O55" s="28" t="s">
        <v>542</v>
      </c>
      <c r="P55" s="28" t="s">
        <v>536</v>
      </c>
    </row>
    <row r="56" spans="1:16" ht="12.75" customHeight="1" thickBot="1" x14ac:dyDescent="0.25">
      <c r="A56" s="5" t="str">
        <f t="shared" si="6"/>
        <v> BBS 28 </v>
      </c>
      <c r="B56" s="11" t="str">
        <f t="shared" si="7"/>
        <v>I</v>
      </c>
      <c r="C56" s="5">
        <f t="shared" si="8"/>
        <v>42936.459000000003</v>
      </c>
      <c r="D56" s="9" t="str">
        <f t="shared" si="9"/>
        <v>vis</v>
      </c>
      <c r="E56" s="25">
        <f>VLOOKUP(C56,Active!C$21:E$964,3,FALSE)</f>
        <v>7856.9979556576682</v>
      </c>
      <c r="F56" s="11" t="s">
        <v>164</v>
      </c>
      <c r="G56" s="9" t="str">
        <f t="shared" si="10"/>
        <v>42936.459</v>
      </c>
      <c r="H56" s="5">
        <f t="shared" si="11"/>
        <v>-6989</v>
      </c>
      <c r="I56" s="26" t="s">
        <v>543</v>
      </c>
      <c r="J56" s="27" t="s">
        <v>544</v>
      </c>
      <c r="K56" s="26">
        <v>-6989</v>
      </c>
      <c r="L56" s="26" t="s">
        <v>545</v>
      </c>
      <c r="M56" s="27" t="s">
        <v>175</v>
      </c>
      <c r="N56" s="27"/>
      <c r="O56" s="28" t="s">
        <v>482</v>
      </c>
      <c r="P56" s="28" t="s">
        <v>546</v>
      </c>
    </row>
    <row r="57" spans="1:16" ht="12.75" customHeight="1" thickBot="1" x14ac:dyDescent="0.25">
      <c r="A57" s="5" t="str">
        <f t="shared" si="6"/>
        <v> AOEB 2 </v>
      </c>
      <c r="B57" s="11" t="str">
        <f t="shared" si="7"/>
        <v>I</v>
      </c>
      <c r="C57" s="5">
        <f t="shared" si="8"/>
        <v>42991.803</v>
      </c>
      <c r="D57" s="9" t="str">
        <f t="shared" si="9"/>
        <v>vis</v>
      </c>
      <c r="E57" s="25">
        <f>VLOOKUP(C57,Active!C$21:E$964,3,FALSE)</f>
        <v>7887.0011595991109</v>
      </c>
      <c r="F57" s="11" t="s">
        <v>164</v>
      </c>
      <c r="G57" s="9" t="str">
        <f t="shared" si="10"/>
        <v>42991.803</v>
      </c>
      <c r="H57" s="5">
        <f t="shared" si="11"/>
        <v>-6959</v>
      </c>
      <c r="I57" s="26" t="s">
        <v>547</v>
      </c>
      <c r="J57" s="27" t="s">
        <v>548</v>
      </c>
      <c r="K57" s="26">
        <v>-6959</v>
      </c>
      <c r="L57" s="26" t="s">
        <v>503</v>
      </c>
      <c r="M57" s="27" t="s">
        <v>175</v>
      </c>
      <c r="N57" s="27"/>
      <c r="O57" s="28" t="s">
        <v>535</v>
      </c>
      <c r="P57" s="28" t="s">
        <v>536</v>
      </c>
    </row>
    <row r="58" spans="1:16" ht="12.75" customHeight="1" thickBot="1" x14ac:dyDescent="0.25">
      <c r="A58" s="5" t="str">
        <f t="shared" si="6"/>
        <v> AOEB 2 </v>
      </c>
      <c r="B58" s="11" t="str">
        <f t="shared" si="7"/>
        <v>I</v>
      </c>
      <c r="C58" s="5">
        <f t="shared" si="8"/>
        <v>43015.777000000002</v>
      </c>
      <c r="D58" s="9" t="str">
        <f t="shared" si="9"/>
        <v>vis</v>
      </c>
      <c r="E58" s="25">
        <f>VLOOKUP(C58,Active!C$21:E$964,3,FALSE)</f>
        <v>7899.9979941483343</v>
      </c>
      <c r="F58" s="11" t="s">
        <v>164</v>
      </c>
      <c r="G58" s="9" t="str">
        <f t="shared" si="10"/>
        <v>43015.777</v>
      </c>
      <c r="H58" s="5">
        <f t="shared" si="11"/>
        <v>-6946</v>
      </c>
      <c r="I58" s="26" t="s">
        <v>549</v>
      </c>
      <c r="J58" s="27" t="s">
        <v>550</v>
      </c>
      <c r="K58" s="26">
        <v>-6946</v>
      </c>
      <c r="L58" s="26" t="s">
        <v>545</v>
      </c>
      <c r="M58" s="27" t="s">
        <v>175</v>
      </c>
      <c r="N58" s="27"/>
      <c r="O58" s="28" t="s">
        <v>542</v>
      </c>
      <c r="P58" s="28" t="s">
        <v>536</v>
      </c>
    </row>
    <row r="59" spans="1:16" ht="12.75" customHeight="1" thickBot="1" x14ac:dyDescent="0.25">
      <c r="A59" s="5" t="str">
        <f t="shared" si="6"/>
        <v> AOEB 2 </v>
      </c>
      <c r="B59" s="11" t="str">
        <f t="shared" si="7"/>
        <v>I</v>
      </c>
      <c r="C59" s="5">
        <f t="shared" si="8"/>
        <v>43039.743000000002</v>
      </c>
      <c r="D59" s="9" t="str">
        <f t="shared" si="9"/>
        <v>vis</v>
      </c>
      <c r="E59" s="25">
        <f>VLOOKUP(C59,Active!C$21:E$964,3,FALSE)</f>
        <v>7912.9904917209833</v>
      </c>
      <c r="F59" s="11" t="s">
        <v>164</v>
      </c>
      <c r="G59" s="9" t="str">
        <f t="shared" si="10"/>
        <v>43039.743</v>
      </c>
      <c r="H59" s="5">
        <f t="shared" si="11"/>
        <v>-6933</v>
      </c>
      <c r="I59" s="26" t="s">
        <v>551</v>
      </c>
      <c r="J59" s="27" t="s">
        <v>552</v>
      </c>
      <c r="K59" s="26">
        <v>-6933</v>
      </c>
      <c r="L59" s="26" t="s">
        <v>553</v>
      </c>
      <c r="M59" s="27" t="s">
        <v>175</v>
      </c>
      <c r="N59" s="27"/>
      <c r="O59" s="28" t="s">
        <v>539</v>
      </c>
      <c r="P59" s="28" t="s">
        <v>536</v>
      </c>
    </row>
    <row r="60" spans="1:16" ht="12.75" customHeight="1" thickBot="1" x14ac:dyDescent="0.25">
      <c r="A60" s="5" t="str">
        <f t="shared" si="6"/>
        <v> BBS 30 </v>
      </c>
      <c r="B60" s="11" t="str">
        <f t="shared" si="7"/>
        <v>I</v>
      </c>
      <c r="C60" s="5">
        <f t="shared" si="8"/>
        <v>43043.438999999998</v>
      </c>
      <c r="D60" s="9" t="str">
        <f t="shared" si="9"/>
        <v>vis</v>
      </c>
      <c r="E60" s="25">
        <f>VLOOKUP(C60,Active!C$21:E$964,3,FALSE)</f>
        <v>7914.9941748983374</v>
      </c>
      <c r="F60" s="11" t="s">
        <v>164</v>
      </c>
      <c r="G60" s="9" t="str">
        <f t="shared" si="10"/>
        <v>43043.439</v>
      </c>
      <c r="H60" s="5">
        <f t="shared" si="11"/>
        <v>-6931</v>
      </c>
      <c r="I60" s="26" t="s">
        <v>554</v>
      </c>
      <c r="J60" s="27" t="s">
        <v>555</v>
      </c>
      <c r="K60" s="26">
        <v>-6931</v>
      </c>
      <c r="L60" s="26" t="s">
        <v>481</v>
      </c>
      <c r="M60" s="27" t="s">
        <v>175</v>
      </c>
      <c r="N60" s="27"/>
      <c r="O60" s="28" t="s">
        <v>482</v>
      </c>
      <c r="P60" s="28" t="s">
        <v>556</v>
      </c>
    </row>
    <row r="61" spans="1:16" ht="12.75" customHeight="1" thickBot="1" x14ac:dyDescent="0.25">
      <c r="A61" s="5" t="str">
        <f t="shared" si="6"/>
        <v> BBS 30 </v>
      </c>
      <c r="B61" s="11" t="str">
        <f t="shared" si="7"/>
        <v>I</v>
      </c>
      <c r="C61" s="5">
        <f t="shared" si="8"/>
        <v>43045.286</v>
      </c>
      <c r="D61" s="9" t="str">
        <f t="shared" si="9"/>
        <v>vis</v>
      </c>
      <c r="E61" s="25">
        <f>VLOOKUP(C61,Active!C$21:E$964,3,FALSE)</f>
        <v>7915.9954743649441</v>
      </c>
      <c r="F61" s="11" t="s">
        <v>164</v>
      </c>
      <c r="G61" s="9" t="str">
        <f t="shared" si="10"/>
        <v>43045.286</v>
      </c>
      <c r="H61" s="5">
        <f t="shared" si="11"/>
        <v>-6930</v>
      </c>
      <c r="I61" s="26" t="s">
        <v>557</v>
      </c>
      <c r="J61" s="27" t="s">
        <v>558</v>
      </c>
      <c r="K61" s="26">
        <v>-6930</v>
      </c>
      <c r="L61" s="26" t="s">
        <v>436</v>
      </c>
      <c r="M61" s="27" t="s">
        <v>175</v>
      </c>
      <c r="N61" s="27"/>
      <c r="O61" s="28" t="s">
        <v>473</v>
      </c>
      <c r="P61" s="28" t="s">
        <v>556</v>
      </c>
    </row>
    <row r="62" spans="1:16" ht="12.75" customHeight="1" thickBot="1" x14ac:dyDescent="0.25">
      <c r="A62" s="5" t="str">
        <f t="shared" si="6"/>
        <v> BBS 34 </v>
      </c>
      <c r="B62" s="11" t="str">
        <f t="shared" si="7"/>
        <v>I</v>
      </c>
      <c r="C62" s="5">
        <f t="shared" si="8"/>
        <v>43327.512000000002</v>
      </c>
      <c r="D62" s="9" t="str">
        <f t="shared" si="9"/>
        <v>vis</v>
      </c>
      <c r="E62" s="25">
        <f>VLOOKUP(C62,Active!C$21:E$964,3,FALSE)</f>
        <v>8068.9964181994719</v>
      </c>
      <c r="F62" s="11" t="s">
        <v>164</v>
      </c>
      <c r="G62" s="9" t="str">
        <f t="shared" si="10"/>
        <v>43327.512</v>
      </c>
      <c r="H62" s="5">
        <f t="shared" si="11"/>
        <v>-6777</v>
      </c>
      <c r="I62" s="26" t="s">
        <v>559</v>
      </c>
      <c r="J62" s="27" t="s">
        <v>560</v>
      </c>
      <c r="K62" s="26">
        <v>-6777</v>
      </c>
      <c r="L62" s="26" t="s">
        <v>545</v>
      </c>
      <c r="M62" s="27" t="s">
        <v>175</v>
      </c>
      <c r="N62" s="27"/>
      <c r="O62" s="28" t="s">
        <v>473</v>
      </c>
      <c r="P62" s="28" t="s">
        <v>561</v>
      </c>
    </row>
    <row r="63" spans="1:16" ht="12.75" customHeight="1" thickBot="1" x14ac:dyDescent="0.25">
      <c r="A63" s="5" t="str">
        <f t="shared" si="6"/>
        <v> BBS 37 </v>
      </c>
      <c r="B63" s="11" t="str">
        <f t="shared" si="7"/>
        <v>I</v>
      </c>
      <c r="C63" s="5">
        <f t="shared" si="8"/>
        <v>43622.639000000003</v>
      </c>
      <c r="D63" s="9" t="str">
        <f t="shared" si="9"/>
        <v>vis</v>
      </c>
      <c r="E63" s="25">
        <f>VLOOKUP(C63,Active!C$21:E$964,3,FALSE)</f>
        <v>8228.9912788822312</v>
      </c>
      <c r="F63" s="11" t="s">
        <v>164</v>
      </c>
      <c r="G63" s="9" t="str">
        <f t="shared" si="10"/>
        <v>43622.639</v>
      </c>
      <c r="H63" s="5">
        <f t="shared" si="11"/>
        <v>-6617</v>
      </c>
      <c r="I63" s="26" t="s">
        <v>562</v>
      </c>
      <c r="J63" s="27" t="s">
        <v>563</v>
      </c>
      <c r="K63" s="26">
        <v>-6617</v>
      </c>
      <c r="L63" s="26" t="s">
        <v>465</v>
      </c>
      <c r="M63" s="27" t="s">
        <v>175</v>
      </c>
      <c r="N63" s="27"/>
      <c r="O63" s="28" t="s">
        <v>473</v>
      </c>
      <c r="P63" s="28" t="s">
        <v>564</v>
      </c>
    </row>
    <row r="64" spans="1:16" ht="12.75" customHeight="1" thickBot="1" x14ac:dyDescent="0.25">
      <c r="A64" s="5" t="str">
        <f t="shared" si="6"/>
        <v> BBS 38 </v>
      </c>
      <c r="B64" s="11" t="str">
        <f t="shared" si="7"/>
        <v>I</v>
      </c>
      <c r="C64" s="5">
        <f t="shared" si="8"/>
        <v>43707.493000000002</v>
      </c>
      <c r="D64" s="9" t="str">
        <f t="shared" si="9"/>
        <v>vis</v>
      </c>
      <c r="E64" s="25">
        <f>VLOOKUP(C64,Active!C$21:E$964,3,FALSE)</f>
        <v>8274.9925051623577</v>
      </c>
      <c r="F64" s="11" t="s">
        <v>164</v>
      </c>
      <c r="G64" s="9" t="str">
        <f t="shared" si="10"/>
        <v>43707.493</v>
      </c>
      <c r="H64" s="5">
        <f t="shared" si="11"/>
        <v>-6571</v>
      </c>
      <c r="I64" s="26" t="s">
        <v>565</v>
      </c>
      <c r="J64" s="27" t="s">
        <v>566</v>
      </c>
      <c r="K64" s="26">
        <v>-6571</v>
      </c>
      <c r="L64" s="26" t="s">
        <v>380</v>
      </c>
      <c r="M64" s="27" t="s">
        <v>175</v>
      </c>
      <c r="N64" s="27"/>
      <c r="O64" s="28" t="s">
        <v>473</v>
      </c>
      <c r="P64" s="28" t="s">
        <v>567</v>
      </c>
    </row>
    <row r="65" spans="1:16" ht="12.75" customHeight="1" thickBot="1" x14ac:dyDescent="0.25">
      <c r="A65" s="5" t="str">
        <f t="shared" si="6"/>
        <v> AOEB 2 </v>
      </c>
      <c r="B65" s="11" t="str">
        <f t="shared" si="7"/>
        <v>I</v>
      </c>
      <c r="C65" s="5">
        <f t="shared" si="8"/>
        <v>43751.762999999999</v>
      </c>
      <c r="D65" s="9" t="str">
        <f t="shared" si="9"/>
        <v>vis</v>
      </c>
      <c r="E65" s="25">
        <f>VLOOKUP(C65,Active!C$21:E$964,3,FALSE)</f>
        <v>8298.9922492807382</v>
      </c>
      <c r="F65" s="11" t="s">
        <v>164</v>
      </c>
      <c r="G65" s="9" t="str">
        <f t="shared" si="10"/>
        <v>43751.763</v>
      </c>
      <c r="H65" s="5">
        <f t="shared" si="11"/>
        <v>-6547</v>
      </c>
      <c r="I65" s="26" t="s">
        <v>568</v>
      </c>
      <c r="J65" s="27" t="s">
        <v>569</v>
      </c>
      <c r="K65" s="26">
        <v>-6547</v>
      </c>
      <c r="L65" s="26" t="s">
        <v>380</v>
      </c>
      <c r="M65" s="27" t="s">
        <v>175</v>
      </c>
      <c r="N65" s="27"/>
      <c r="O65" s="28" t="s">
        <v>542</v>
      </c>
      <c r="P65" s="28" t="s">
        <v>536</v>
      </c>
    </row>
    <row r="66" spans="1:16" ht="12.75" customHeight="1" thickBot="1" x14ac:dyDescent="0.25">
      <c r="A66" s="5" t="str">
        <f t="shared" si="6"/>
        <v> BBS 39 </v>
      </c>
      <c r="B66" s="11" t="str">
        <f t="shared" si="7"/>
        <v>I</v>
      </c>
      <c r="C66" s="5">
        <f t="shared" si="8"/>
        <v>43805.26</v>
      </c>
      <c r="D66" s="9" t="str">
        <f t="shared" si="9"/>
        <v>vis</v>
      </c>
      <c r="E66" s="25">
        <f>VLOOKUP(C66,Active!C$21:E$964,3,FALSE)</f>
        <v>8327.9941537555787</v>
      </c>
      <c r="F66" s="11" t="s">
        <v>164</v>
      </c>
      <c r="G66" s="9" t="str">
        <f t="shared" si="10"/>
        <v>43805.260</v>
      </c>
      <c r="H66" s="5">
        <f t="shared" si="11"/>
        <v>-6518</v>
      </c>
      <c r="I66" s="26" t="s">
        <v>570</v>
      </c>
      <c r="J66" s="27" t="s">
        <v>571</v>
      </c>
      <c r="K66" s="26">
        <v>-6518</v>
      </c>
      <c r="L66" s="26" t="s">
        <v>405</v>
      </c>
      <c r="M66" s="27" t="s">
        <v>175</v>
      </c>
      <c r="N66" s="27"/>
      <c r="O66" s="28" t="s">
        <v>473</v>
      </c>
      <c r="P66" s="28" t="s">
        <v>572</v>
      </c>
    </row>
    <row r="67" spans="1:16" ht="12.75" customHeight="1" thickBot="1" x14ac:dyDescent="0.25">
      <c r="A67" s="5" t="str">
        <f t="shared" si="6"/>
        <v> SAC 54 </v>
      </c>
      <c r="B67" s="11" t="str">
        <f t="shared" si="7"/>
        <v>I</v>
      </c>
      <c r="C67" s="5">
        <f t="shared" si="8"/>
        <v>44076.417999999998</v>
      </c>
      <c r="D67" s="9" t="str">
        <f t="shared" si="9"/>
        <v>vis</v>
      </c>
      <c r="E67" s="25">
        <f>VLOOKUP(C67,Active!C$21:E$964,3,FALSE)</f>
        <v>8474.9948904994708</v>
      </c>
      <c r="F67" s="11" t="s">
        <v>164</v>
      </c>
      <c r="G67" s="9" t="str">
        <f t="shared" si="10"/>
        <v>44076.418</v>
      </c>
      <c r="H67" s="5">
        <f t="shared" si="11"/>
        <v>-6371</v>
      </c>
      <c r="I67" s="26" t="s">
        <v>573</v>
      </c>
      <c r="J67" s="27" t="s">
        <v>574</v>
      </c>
      <c r="K67" s="26">
        <v>-6371</v>
      </c>
      <c r="L67" s="26" t="s">
        <v>522</v>
      </c>
      <c r="M67" s="27" t="s">
        <v>175</v>
      </c>
      <c r="N67" s="27"/>
      <c r="O67" s="28" t="s">
        <v>575</v>
      </c>
      <c r="P67" s="28" t="s">
        <v>576</v>
      </c>
    </row>
    <row r="68" spans="1:16" ht="12.75" customHeight="1" thickBot="1" x14ac:dyDescent="0.25">
      <c r="A68" s="5" t="str">
        <f t="shared" si="6"/>
        <v> BRNO 23 </v>
      </c>
      <c r="B68" s="11" t="str">
        <f t="shared" si="7"/>
        <v>I</v>
      </c>
      <c r="C68" s="5">
        <f t="shared" si="8"/>
        <v>44076.417999999998</v>
      </c>
      <c r="D68" s="9" t="str">
        <f t="shared" si="9"/>
        <v>vis</v>
      </c>
      <c r="E68" s="25">
        <f>VLOOKUP(C68,Active!C$21:E$964,3,FALSE)</f>
        <v>8474.9948904994708</v>
      </c>
      <c r="F68" s="11" t="s">
        <v>164</v>
      </c>
      <c r="G68" s="9" t="str">
        <f t="shared" si="10"/>
        <v>44076.418</v>
      </c>
      <c r="H68" s="5">
        <f t="shared" si="11"/>
        <v>-6371</v>
      </c>
      <c r="I68" s="26" t="s">
        <v>573</v>
      </c>
      <c r="J68" s="27" t="s">
        <v>574</v>
      </c>
      <c r="K68" s="26">
        <v>-6371</v>
      </c>
      <c r="L68" s="26" t="s">
        <v>522</v>
      </c>
      <c r="M68" s="27" t="s">
        <v>175</v>
      </c>
      <c r="N68" s="27"/>
      <c r="O68" s="28" t="s">
        <v>577</v>
      </c>
      <c r="P68" s="28" t="s">
        <v>578</v>
      </c>
    </row>
    <row r="69" spans="1:16" ht="12.75" customHeight="1" thickBot="1" x14ac:dyDescent="0.25">
      <c r="A69" s="5" t="str">
        <f t="shared" si="6"/>
        <v> AOEB 2 </v>
      </c>
      <c r="B69" s="11" t="str">
        <f t="shared" si="7"/>
        <v>I</v>
      </c>
      <c r="C69" s="5">
        <f t="shared" si="8"/>
        <v>44083.79</v>
      </c>
      <c r="D69" s="9" t="str">
        <f t="shared" si="9"/>
        <v>vis</v>
      </c>
      <c r="E69" s="25">
        <f>VLOOKUP(C69,Active!C$21:E$964,3,FALSE)</f>
        <v>8478.9914144127488</v>
      </c>
      <c r="F69" s="11" t="s">
        <v>164</v>
      </c>
      <c r="G69" s="9" t="str">
        <f t="shared" si="10"/>
        <v>44083.790</v>
      </c>
      <c r="H69" s="5">
        <f t="shared" si="11"/>
        <v>-6367</v>
      </c>
      <c r="I69" s="26" t="s">
        <v>579</v>
      </c>
      <c r="J69" s="27" t="s">
        <v>580</v>
      </c>
      <c r="K69" s="26">
        <v>-6367</v>
      </c>
      <c r="L69" s="26" t="s">
        <v>380</v>
      </c>
      <c r="M69" s="27" t="s">
        <v>175</v>
      </c>
      <c r="N69" s="27"/>
      <c r="O69" s="28" t="s">
        <v>581</v>
      </c>
      <c r="P69" s="28" t="s">
        <v>536</v>
      </c>
    </row>
    <row r="70" spans="1:16" ht="12.75" customHeight="1" thickBot="1" x14ac:dyDescent="0.25">
      <c r="A70" s="5" t="str">
        <f t="shared" si="6"/>
        <v> BRNO 23 </v>
      </c>
      <c r="B70" s="11" t="str">
        <f t="shared" si="7"/>
        <v>I</v>
      </c>
      <c r="C70" s="5">
        <f t="shared" si="8"/>
        <v>44087.485999999997</v>
      </c>
      <c r="D70" s="9" t="str">
        <f t="shared" si="9"/>
        <v>vis</v>
      </c>
      <c r="E70" s="25">
        <f>VLOOKUP(C70,Active!C$21:E$964,3,FALSE)</f>
        <v>8480.9950975901029</v>
      </c>
      <c r="F70" s="11" t="s">
        <v>164</v>
      </c>
      <c r="G70" s="9" t="str">
        <f t="shared" si="10"/>
        <v>44087.486</v>
      </c>
      <c r="H70" s="5">
        <f t="shared" si="11"/>
        <v>-6365</v>
      </c>
      <c r="I70" s="26" t="s">
        <v>582</v>
      </c>
      <c r="J70" s="27" t="s">
        <v>583</v>
      </c>
      <c r="K70" s="26">
        <v>-6365</v>
      </c>
      <c r="L70" s="26" t="s">
        <v>522</v>
      </c>
      <c r="M70" s="27" t="s">
        <v>175</v>
      </c>
      <c r="N70" s="27"/>
      <c r="O70" s="28" t="s">
        <v>584</v>
      </c>
      <c r="P70" s="28" t="s">
        <v>578</v>
      </c>
    </row>
    <row r="71" spans="1:16" ht="12.75" customHeight="1" thickBot="1" x14ac:dyDescent="0.25">
      <c r="A71" s="5" t="str">
        <f t="shared" si="6"/>
        <v> BBS 44 </v>
      </c>
      <c r="B71" s="11" t="str">
        <f t="shared" si="7"/>
        <v>I</v>
      </c>
      <c r="C71" s="5">
        <f t="shared" si="8"/>
        <v>44089.341</v>
      </c>
      <c r="D71" s="9" t="str">
        <f t="shared" si="9"/>
        <v>vis</v>
      </c>
      <c r="E71" s="25">
        <f>VLOOKUP(C71,Active!C$21:E$964,3,FALSE)</f>
        <v>8482.000734033285</v>
      </c>
      <c r="F71" s="11" t="s">
        <v>164</v>
      </c>
      <c r="G71" s="9" t="str">
        <f t="shared" si="10"/>
        <v>44089.341</v>
      </c>
      <c r="H71" s="5">
        <f t="shared" si="11"/>
        <v>-6364</v>
      </c>
      <c r="I71" s="26" t="s">
        <v>585</v>
      </c>
      <c r="J71" s="27" t="s">
        <v>586</v>
      </c>
      <c r="K71" s="26">
        <v>-6364</v>
      </c>
      <c r="L71" s="26" t="s">
        <v>587</v>
      </c>
      <c r="M71" s="27" t="s">
        <v>175</v>
      </c>
      <c r="N71" s="27"/>
      <c r="O71" s="28" t="s">
        <v>588</v>
      </c>
      <c r="P71" s="28" t="s">
        <v>589</v>
      </c>
    </row>
    <row r="72" spans="1:16" ht="12.75" customHeight="1" thickBot="1" x14ac:dyDescent="0.25">
      <c r="A72" s="5" t="str">
        <f t="shared" si="6"/>
        <v> AOEB 2 </v>
      </c>
      <c r="B72" s="11" t="str">
        <f t="shared" si="7"/>
        <v>I</v>
      </c>
      <c r="C72" s="5">
        <f t="shared" si="8"/>
        <v>44107.766000000003</v>
      </c>
      <c r="D72" s="9" t="str">
        <f t="shared" si="9"/>
        <v>vis</v>
      </c>
      <c r="E72" s="25">
        <f>VLOOKUP(C72,Active!C$21:E$964,3,FALSE)</f>
        <v>8491.9893332061165</v>
      </c>
      <c r="F72" s="11" t="s">
        <v>164</v>
      </c>
      <c r="G72" s="9" t="str">
        <f t="shared" si="10"/>
        <v>44107.766</v>
      </c>
      <c r="H72" s="5">
        <f t="shared" si="11"/>
        <v>-6354</v>
      </c>
      <c r="I72" s="26" t="s">
        <v>590</v>
      </c>
      <c r="J72" s="27" t="s">
        <v>591</v>
      </c>
      <c r="K72" s="26">
        <v>-6354</v>
      </c>
      <c r="L72" s="26" t="s">
        <v>465</v>
      </c>
      <c r="M72" s="27" t="s">
        <v>175</v>
      </c>
      <c r="N72" s="27"/>
      <c r="O72" s="28" t="s">
        <v>581</v>
      </c>
      <c r="P72" s="28" t="s">
        <v>536</v>
      </c>
    </row>
    <row r="73" spans="1:16" ht="12.75" customHeight="1" thickBot="1" x14ac:dyDescent="0.25">
      <c r="A73" s="5" t="str">
        <f t="shared" si="6"/>
        <v> BBS 45 </v>
      </c>
      <c r="B73" s="11" t="str">
        <f t="shared" si="7"/>
        <v>I</v>
      </c>
      <c r="C73" s="5">
        <f t="shared" si="8"/>
        <v>44135.447</v>
      </c>
      <c r="D73" s="9" t="str">
        <f t="shared" si="9"/>
        <v>vis</v>
      </c>
      <c r="E73" s="25">
        <f>VLOOKUP(C73,Active!C$21:E$964,3,FALSE)</f>
        <v>8506.9958142754822</v>
      </c>
      <c r="F73" s="11" t="s">
        <v>164</v>
      </c>
      <c r="G73" s="9" t="str">
        <f t="shared" si="10"/>
        <v>44135.447</v>
      </c>
      <c r="H73" s="5">
        <f t="shared" si="11"/>
        <v>-6339</v>
      </c>
      <c r="I73" s="26" t="s">
        <v>592</v>
      </c>
      <c r="J73" s="27" t="s">
        <v>593</v>
      </c>
      <c r="K73" s="26">
        <v>-6339</v>
      </c>
      <c r="L73" s="26" t="s">
        <v>594</v>
      </c>
      <c r="M73" s="27" t="s">
        <v>175</v>
      </c>
      <c r="N73" s="27"/>
      <c r="O73" s="28" t="s">
        <v>482</v>
      </c>
      <c r="P73" s="28" t="s">
        <v>595</v>
      </c>
    </row>
    <row r="74" spans="1:16" ht="12.75" customHeight="1" thickBot="1" x14ac:dyDescent="0.25">
      <c r="A74" s="5" t="str">
        <f t="shared" si="6"/>
        <v> AOEB 2 </v>
      </c>
      <c r="B74" s="11" t="str">
        <f t="shared" si="7"/>
        <v>I</v>
      </c>
      <c r="C74" s="5">
        <f t="shared" si="8"/>
        <v>44144.661999999997</v>
      </c>
      <c r="D74" s="9" t="str">
        <f t="shared" si="9"/>
        <v>vis</v>
      </c>
      <c r="E74" s="25">
        <f>VLOOKUP(C74,Active!C$21:E$964,3,FALSE)</f>
        <v>8511.9914691670765</v>
      </c>
      <c r="F74" s="11" t="s">
        <v>164</v>
      </c>
      <c r="G74" s="9" t="str">
        <f t="shared" si="10"/>
        <v>44144.662</v>
      </c>
      <c r="H74" s="5">
        <f t="shared" si="11"/>
        <v>-6334</v>
      </c>
      <c r="I74" s="26" t="s">
        <v>596</v>
      </c>
      <c r="J74" s="27" t="s">
        <v>597</v>
      </c>
      <c r="K74" s="26">
        <v>-6334</v>
      </c>
      <c r="L74" s="26" t="s">
        <v>436</v>
      </c>
      <c r="M74" s="27" t="s">
        <v>175</v>
      </c>
      <c r="N74" s="27"/>
      <c r="O74" s="28" t="s">
        <v>581</v>
      </c>
      <c r="P74" s="28" t="s">
        <v>536</v>
      </c>
    </row>
    <row r="75" spans="1:16" ht="12.75" customHeight="1" thickBot="1" x14ac:dyDescent="0.25">
      <c r="A75" s="5" t="str">
        <f t="shared" ref="A75:A106" si="12">P75</f>
        <v> AOEB 2 </v>
      </c>
      <c r="B75" s="11" t="str">
        <f t="shared" ref="B75:B106" si="13">IF(H75=INT(H75),"I","II")</f>
        <v>I</v>
      </c>
      <c r="C75" s="5">
        <f t="shared" ref="C75:C106" si="14">1*G75</f>
        <v>44192.62</v>
      </c>
      <c r="D75" s="9" t="str">
        <f t="shared" ref="D75:D106" si="15">VLOOKUP(F75,I$1:J$5,2,FALSE)</f>
        <v>vis</v>
      </c>
      <c r="E75" s="25">
        <f>VLOOKUP(C75,Active!C$21:E$964,3,FALSE)</f>
        <v>8537.990559486243</v>
      </c>
      <c r="F75" s="11" t="s">
        <v>164</v>
      </c>
      <c r="G75" s="9" t="str">
        <f t="shared" ref="G75:G106" si="16">MID(I75,3,LEN(I75)-3)</f>
        <v>44192.620</v>
      </c>
      <c r="H75" s="5">
        <f t="shared" ref="H75:H106" si="17">1*K75</f>
        <v>-6308</v>
      </c>
      <c r="I75" s="26" t="s">
        <v>598</v>
      </c>
      <c r="J75" s="27" t="s">
        <v>599</v>
      </c>
      <c r="K75" s="26">
        <v>-6308</v>
      </c>
      <c r="L75" s="26" t="s">
        <v>481</v>
      </c>
      <c r="M75" s="27" t="s">
        <v>175</v>
      </c>
      <c r="N75" s="27"/>
      <c r="O75" s="28" t="s">
        <v>581</v>
      </c>
      <c r="P75" s="28" t="s">
        <v>536</v>
      </c>
    </row>
    <row r="76" spans="1:16" ht="12.75" customHeight="1" thickBot="1" x14ac:dyDescent="0.25">
      <c r="A76" s="5" t="str">
        <f t="shared" si="12"/>
        <v> BBS 48 </v>
      </c>
      <c r="B76" s="11" t="str">
        <f t="shared" si="13"/>
        <v>I</v>
      </c>
      <c r="C76" s="5">
        <f t="shared" si="14"/>
        <v>44371.563000000002</v>
      </c>
      <c r="D76" s="9" t="str">
        <f t="shared" si="15"/>
        <v>vis</v>
      </c>
      <c r="E76" s="25">
        <f>VLOOKUP(C76,Active!C$21:E$964,3,FALSE)</f>
        <v>8634.999509379526</v>
      </c>
      <c r="F76" s="11" t="s">
        <v>164</v>
      </c>
      <c r="G76" s="9" t="str">
        <f t="shared" si="16"/>
        <v>44371.563</v>
      </c>
      <c r="H76" s="5">
        <f t="shared" si="17"/>
        <v>-6211</v>
      </c>
      <c r="I76" s="26" t="s">
        <v>600</v>
      </c>
      <c r="J76" s="27" t="s">
        <v>601</v>
      </c>
      <c r="K76" s="26">
        <v>-6211</v>
      </c>
      <c r="L76" s="26" t="s">
        <v>587</v>
      </c>
      <c r="M76" s="27" t="s">
        <v>175</v>
      </c>
      <c r="N76" s="27"/>
      <c r="O76" s="28" t="s">
        <v>473</v>
      </c>
      <c r="P76" s="28" t="s">
        <v>602</v>
      </c>
    </row>
    <row r="77" spans="1:16" ht="12.75" customHeight="1" thickBot="1" x14ac:dyDescent="0.25">
      <c r="A77" s="5" t="str">
        <f t="shared" si="12"/>
        <v> BBS 49 </v>
      </c>
      <c r="B77" s="11" t="str">
        <f t="shared" si="13"/>
        <v>I</v>
      </c>
      <c r="C77" s="5">
        <f t="shared" si="14"/>
        <v>44432.436999999998</v>
      </c>
      <c r="D77" s="9" t="str">
        <f t="shared" si="15"/>
        <v>vis</v>
      </c>
      <c r="E77" s="25">
        <f>VLOOKUP(C77,Active!C$21:E$964,3,FALSE)</f>
        <v>8668.0006483779962</v>
      </c>
      <c r="F77" s="11" t="s">
        <v>164</v>
      </c>
      <c r="G77" s="9" t="str">
        <f t="shared" si="16"/>
        <v>44432.437</v>
      </c>
      <c r="H77" s="5">
        <f t="shared" si="17"/>
        <v>-6178</v>
      </c>
      <c r="I77" s="26" t="s">
        <v>603</v>
      </c>
      <c r="J77" s="27" t="s">
        <v>604</v>
      </c>
      <c r="K77" s="26">
        <v>-6178</v>
      </c>
      <c r="L77" s="26" t="s">
        <v>605</v>
      </c>
      <c r="M77" s="27" t="s">
        <v>175</v>
      </c>
      <c r="N77" s="27"/>
      <c r="O77" s="28" t="s">
        <v>482</v>
      </c>
      <c r="P77" s="28" t="s">
        <v>606</v>
      </c>
    </row>
    <row r="78" spans="1:16" ht="12.75" customHeight="1" thickBot="1" x14ac:dyDescent="0.25">
      <c r="A78" s="5" t="str">
        <f t="shared" si="12"/>
        <v> BRNO 23 </v>
      </c>
      <c r="B78" s="11" t="str">
        <f t="shared" si="13"/>
        <v>I</v>
      </c>
      <c r="C78" s="5">
        <f t="shared" si="14"/>
        <v>44467.461000000003</v>
      </c>
      <c r="D78" s="9" t="str">
        <f t="shared" si="15"/>
        <v>vis</v>
      </c>
      <c r="E78" s="25">
        <f>VLOOKUP(C78,Active!C$21:E$964,3,FALSE)</f>
        <v>8686.9879318205603</v>
      </c>
      <c r="F78" s="11" t="s">
        <v>164</v>
      </c>
      <c r="G78" s="9" t="str">
        <f t="shared" si="16"/>
        <v>44467.461</v>
      </c>
      <c r="H78" s="5">
        <f t="shared" si="17"/>
        <v>-6159</v>
      </c>
      <c r="I78" s="26" t="s">
        <v>607</v>
      </c>
      <c r="J78" s="27" t="s">
        <v>608</v>
      </c>
      <c r="K78" s="26">
        <v>-6159</v>
      </c>
      <c r="L78" s="26" t="s">
        <v>383</v>
      </c>
      <c r="M78" s="27" t="s">
        <v>175</v>
      </c>
      <c r="N78" s="27"/>
      <c r="O78" s="28" t="s">
        <v>609</v>
      </c>
      <c r="P78" s="28" t="s">
        <v>578</v>
      </c>
    </row>
    <row r="79" spans="1:16" ht="12.75" customHeight="1" thickBot="1" x14ac:dyDescent="0.25">
      <c r="A79" s="5" t="str">
        <f t="shared" si="12"/>
        <v> BRNO 23 </v>
      </c>
      <c r="B79" s="11" t="str">
        <f t="shared" si="13"/>
        <v>I</v>
      </c>
      <c r="C79" s="5">
        <f t="shared" si="14"/>
        <v>44467.47</v>
      </c>
      <c r="D79" s="9" t="str">
        <f t="shared" si="15"/>
        <v>vis</v>
      </c>
      <c r="E79" s="25">
        <f>VLOOKUP(C79,Active!C$21:E$964,3,FALSE)</f>
        <v>8686.992810919206</v>
      </c>
      <c r="F79" s="11" t="s">
        <v>164</v>
      </c>
      <c r="G79" s="9" t="str">
        <f t="shared" si="16"/>
        <v>44467.470</v>
      </c>
      <c r="H79" s="5">
        <f t="shared" si="17"/>
        <v>-6159</v>
      </c>
      <c r="I79" s="26" t="s">
        <v>610</v>
      </c>
      <c r="J79" s="27" t="s">
        <v>611</v>
      </c>
      <c r="K79" s="26">
        <v>-6159</v>
      </c>
      <c r="L79" s="26" t="s">
        <v>545</v>
      </c>
      <c r="M79" s="27" t="s">
        <v>175</v>
      </c>
      <c r="N79" s="27"/>
      <c r="O79" s="28" t="s">
        <v>612</v>
      </c>
      <c r="P79" s="28" t="s">
        <v>578</v>
      </c>
    </row>
    <row r="80" spans="1:16" ht="12.75" customHeight="1" thickBot="1" x14ac:dyDescent="0.25">
      <c r="A80" s="5" t="str">
        <f t="shared" si="12"/>
        <v> BBS 51 </v>
      </c>
      <c r="B80" s="11" t="str">
        <f t="shared" si="13"/>
        <v>I</v>
      </c>
      <c r="C80" s="5">
        <f t="shared" si="14"/>
        <v>44565.235999999997</v>
      </c>
      <c r="D80" s="9" t="str">
        <f t="shared" si="15"/>
        <v>vis</v>
      </c>
      <c r="E80" s="25">
        <f>VLOOKUP(C80,Active!C$21:E$964,3,FALSE)</f>
        <v>8739.9939173903531</v>
      </c>
      <c r="F80" s="11" t="s">
        <v>164</v>
      </c>
      <c r="G80" s="9" t="str">
        <f t="shared" si="16"/>
        <v>44565.236</v>
      </c>
      <c r="H80" s="5">
        <f t="shared" si="17"/>
        <v>-6106</v>
      </c>
      <c r="I80" s="26" t="s">
        <v>613</v>
      </c>
      <c r="J80" s="27" t="s">
        <v>614</v>
      </c>
      <c r="K80" s="26">
        <v>-6106</v>
      </c>
      <c r="L80" s="26" t="s">
        <v>615</v>
      </c>
      <c r="M80" s="27" t="s">
        <v>175</v>
      </c>
      <c r="N80" s="27"/>
      <c r="O80" s="28" t="s">
        <v>473</v>
      </c>
      <c r="P80" s="28" t="s">
        <v>616</v>
      </c>
    </row>
    <row r="81" spans="1:16" ht="12.75" customHeight="1" thickBot="1" x14ac:dyDescent="0.25">
      <c r="A81" s="5" t="str">
        <f t="shared" si="12"/>
        <v> BBS 51 </v>
      </c>
      <c r="B81" s="11" t="str">
        <f t="shared" si="13"/>
        <v>I</v>
      </c>
      <c r="C81" s="5">
        <f t="shared" si="14"/>
        <v>44565.237999999998</v>
      </c>
      <c r="D81" s="9" t="str">
        <f t="shared" si="15"/>
        <v>vis</v>
      </c>
      <c r="E81" s="25">
        <f>VLOOKUP(C81,Active!C$21:E$964,3,FALSE)</f>
        <v>8739.9950016344956</v>
      </c>
      <c r="F81" s="11" t="s">
        <v>164</v>
      </c>
      <c r="G81" s="9" t="str">
        <f t="shared" si="16"/>
        <v>44565.238</v>
      </c>
      <c r="H81" s="5">
        <f t="shared" si="17"/>
        <v>-6106</v>
      </c>
      <c r="I81" s="26" t="s">
        <v>617</v>
      </c>
      <c r="J81" s="27" t="s">
        <v>618</v>
      </c>
      <c r="K81" s="26">
        <v>-6106</v>
      </c>
      <c r="L81" s="26" t="s">
        <v>619</v>
      </c>
      <c r="M81" s="27" t="s">
        <v>175</v>
      </c>
      <c r="N81" s="27"/>
      <c r="O81" s="28" t="s">
        <v>482</v>
      </c>
      <c r="P81" s="28" t="s">
        <v>616</v>
      </c>
    </row>
    <row r="82" spans="1:16" ht="12.75" customHeight="1" thickBot="1" x14ac:dyDescent="0.25">
      <c r="A82" s="5" t="str">
        <f t="shared" si="12"/>
        <v> BBS 53 </v>
      </c>
      <c r="B82" s="11" t="str">
        <f t="shared" si="13"/>
        <v>I</v>
      </c>
      <c r="C82" s="5">
        <f t="shared" si="14"/>
        <v>44690.663</v>
      </c>
      <c r="D82" s="9" t="str">
        <f t="shared" si="15"/>
        <v>vis</v>
      </c>
      <c r="E82" s="25">
        <f>VLOOKUP(C82,Active!C$21:E$964,3,FALSE)</f>
        <v>8807.9906624894356</v>
      </c>
      <c r="F82" s="11" t="s">
        <v>164</v>
      </c>
      <c r="G82" s="9" t="str">
        <f t="shared" si="16"/>
        <v>44690.663</v>
      </c>
      <c r="H82" s="5">
        <f t="shared" si="17"/>
        <v>-6038</v>
      </c>
      <c r="I82" s="26" t="s">
        <v>620</v>
      </c>
      <c r="J82" s="27" t="s">
        <v>621</v>
      </c>
      <c r="K82" s="26">
        <v>-6038</v>
      </c>
      <c r="L82" s="26" t="s">
        <v>405</v>
      </c>
      <c r="M82" s="27" t="s">
        <v>175</v>
      </c>
      <c r="N82" s="27"/>
      <c r="O82" s="28" t="s">
        <v>473</v>
      </c>
      <c r="P82" s="28" t="s">
        <v>622</v>
      </c>
    </row>
    <row r="83" spans="1:16" ht="12.75" customHeight="1" thickBot="1" x14ac:dyDescent="0.25">
      <c r="A83" s="5" t="str">
        <f t="shared" si="12"/>
        <v> AOEB 2 </v>
      </c>
      <c r="B83" s="11" t="str">
        <f t="shared" si="13"/>
        <v>I</v>
      </c>
      <c r="C83" s="5">
        <f t="shared" si="14"/>
        <v>44795.817999999999</v>
      </c>
      <c r="D83" s="9" t="str">
        <f t="shared" si="15"/>
        <v>vis</v>
      </c>
      <c r="E83" s="25">
        <f>VLOOKUP(C83,Active!C$21:E$964,3,FALSE)</f>
        <v>8864.9975089490799</v>
      </c>
      <c r="F83" s="11" t="s">
        <v>164</v>
      </c>
      <c r="G83" s="9" t="str">
        <f t="shared" si="16"/>
        <v>44795.818</v>
      </c>
      <c r="H83" s="5">
        <f t="shared" si="17"/>
        <v>-5981</v>
      </c>
      <c r="I83" s="26" t="s">
        <v>623</v>
      </c>
      <c r="J83" s="27" t="s">
        <v>624</v>
      </c>
      <c r="K83" s="26">
        <v>-5981</v>
      </c>
      <c r="L83" s="26" t="s">
        <v>625</v>
      </c>
      <c r="M83" s="27" t="s">
        <v>175</v>
      </c>
      <c r="N83" s="27"/>
      <c r="O83" s="28" t="s">
        <v>626</v>
      </c>
      <c r="P83" s="28" t="s">
        <v>536</v>
      </c>
    </row>
    <row r="84" spans="1:16" ht="12.75" customHeight="1" thickBot="1" x14ac:dyDescent="0.25">
      <c r="A84" s="5" t="str">
        <f t="shared" si="12"/>
        <v> AOEB 2 </v>
      </c>
      <c r="B84" s="11" t="str">
        <f t="shared" si="13"/>
        <v>I</v>
      </c>
      <c r="C84" s="5">
        <f t="shared" si="14"/>
        <v>44808.726999999999</v>
      </c>
      <c r="D84" s="9" t="str">
        <f t="shared" si="15"/>
        <v>vis</v>
      </c>
      <c r="E84" s="25">
        <f>VLOOKUP(C84,Active!C$21:E$964,3,FALSE)</f>
        <v>8871.9957627738859</v>
      </c>
      <c r="F84" s="11" t="s">
        <v>164</v>
      </c>
      <c r="G84" s="9" t="str">
        <f t="shared" si="16"/>
        <v>44808.727</v>
      </c>
      <c r="H84" s="5">
        <f t="shared" si="17"/>
        <v>-5974</v>
      </c>
      <c r="I84" s="26" t="s">
        <v>627</v>
      </c>
      <c r="J84" s="27" t="s">
        <v>628</v>
      </c>
      <c r="K84" s="26">
        <v>-5974</v>
      </c>
      <c r="L84" s="26" t="s">
        <v>629</v>
      </c>
      <c r="M84" s="27" t="s">
        <v>175</v>
      </c>
      <c r="N84" s="27"/>
      <c r="O84" s="28" t="s">
        <v>542</v>
      </c>
      <c r="P84" s="28" t="s">
        <v>536</v>
      </c>
    </row>
    <row r="85" spans="1:16" ht="12.75" customHeight="1" thickBot="1" x14ac:dyDescent="0.25">
      <c r="A85" s="5" t="str">
        <f t="shared" si="12"/>
        <v> AOEB 2 </v>
      </c>
      <c r="B85" s="11" t="str">
        <f t="shared" si="13"/>
        <v>I</v>
      </c>
      <c r="C85" s="5">
        <f t="shared" si="14"/>
        <v>44808.73</v>
      </c>
      <c r="D85" s="9" t="str">
        <f t="shared" si="15"/>
        <v>vis</v>
      </c>
      <c r="E85" s="25">
        <f>VLOOKUP(C85,Active!C$21:E$964,3,FALSE)</f>
        <v>8871.9973891401041</v>
      </c>
      <c r="F85" s="11" t="s">
        <v>164</v>
      </c>
      <c r="G85" s="9" t="str">
        <f t="shared" si="16"/>
        <v>44808.730</v>
      </c>
      <c r="H85" s="5">
        <f t="shared" si="17"/>
        <v>-5974</v>
      </c>
      <c r="I85" s="26" t="s">
        <v>630</v>
      </c>
      <c r="J85" s="27" t="s">
        <v>631</v>
      </c>
      <c r="K85" s="26">
        <v>-5974</v>
      </c>
      <c r="L85" s="26" t="s">
        <v>625</v>
      </c>
      <c r="M85" s="27" t="s">
        <v>175</v>
      </c>
      <c r="N85" s="27"/>
      <c r="O85" s="28" t="s">
        <v>626</v>
      </c>
      <c r="P85" s="28" t="s">
        <v>536</v>
      </c>
    </row>
    <row r="86" spans="1:16" ht="12.75" customHeight="1" thickBot="1" x14ac:dyDescent="0.25">
      <c r="A86" s="5" t="str">
        <f t="shared" si="12"/>
        <v> BBS 56 </v>
      </c>
      <c r="B86" s="11" t="str">
        <f t="shared" si="13"/>
        <v>I</v>
      </c>
      <c r="C86" s="5">
        <f t="shared" si="14"/>
        <v>44812.411999999997</v>
      </c>
      <c r="D86" s="9" t="str">
        <f t="shared" si="15"/>
        <v>vis</v>
      </c>
      <c r="E86" s="25">
        <f>VLOOKUP(C86,Active!C$21:E$964,3,FALSE)</f>
        <v>8873.99348260845</v>
      </c>
      <c r="F86" s="11" t="s">
        <v>164</v>
      </c>
      <c r="G86" s="9" t="str">
        <f t="shared" si="16"/>
        <v>44812.412</v>
      </c>
      <c r="H86" s="5">
        <f t="shared" si="17"/>
        <v>-5972</v>
      </c>
      <c r="I86" s="26" t="s">
        <v>632</v>
      </c>
      <c r="J86" s="27" t="s">
        <v>633</v>
      </c>
      <c r="K86" s="26">
        <v>-5972</v>
      </c>
      <c r="L86" s="26" t="s">
        <v>594</v>
      </c>
      <c r="M86" s="27" t="s">
        <v>175</v>
      </c>
      <c r="N86" s="27"/>
      <c r="O86" s="28" t="s">
        <v>482</v>
      </c>
      <c r="P86" s="28" t="s">
        <v>634</v>
      </c>
    </row>
    <row r="87" spans="1:16" ht="12.75" customHeight="1" thickBot="1" x14ac:dyDescent="0.25">
      <c r="A87" s="5" t="str">
        <f t="shared" si="12"/>
        <v> AOEB 2 </v>
      </c>
      <c r="B87" s="11" t="str">
        <f t="shared" si="13"/>
        <v>I</v>
      </c>
      <c r="C87" s="5">
        <f t="shared" si="14"/>
        <v>44819.781999999999</v>
      </c>
      <c r="D87" s="9" t="str">
        <f t="shared" si="15"/>
        <v>vis</v>
      </c>
      <c r="E87" s="25">
        <f>VLOOKUP(C87,Active!C$21:E$964,3,FALSE)</f>
        <v>8877.9889222775837</v>
      </c>
      <c r="F87" s="11" t="s">
        <v>164</v>
      </c>
      <c r="G87" s="9" t="str">
        <f t="shared" si="16"/>
        <v>44819.782</v>
      </c>
      <c r="H87" s="5">
        <f t="shared" si="17"/>
        <v>-5968</v>
      </c>
      <c r="I87" s="26" t="s">
        <v>635</v>
      </c>
      <c r="J87" s="27" t="s">
        <v>636</v>
      </c>
      <c r="K87" s="26">
        <v>-5968</v>
      </c>
      <c r="L87" s="26" t="s">
        <v>380</v>
      </c>
      <c r="M87" s="27" t="s">
        <v>175</v>
      </c>
      <c r="N87" s="27"/>
      <c r="O87" s="28" t="s">
        <v>637</v>
      </c>
      <c r="P87" s="28" t="s">
        <v>536</v>
      </c>
    </row>
    <row r="88" spans="1:16" ht="12.75" customHeight="1" thickBot="1" x14ac:dyDescent="0.25">
      <c r="A88" s="5" t="str">
        <f t="shared" si="12"/>
        <v> BRNO 26 </v>
      </c>
      <c r="B88" s="11" t="str">
        <f t="shared" si="13"/>
        <v>I</v>
      </c>
      <c r="C88" s="5">
        <f t="shared" si="14"/>
        <v>44823.468999999997</v>
      </c>
      <c r="D88" s="9" t="str">
        <f t="shared" si="15"/>
        <v>vis</v>
      </c>
      <c r="E88" s="25">
        <f>VLOOKUP(C88,Active!C$21:E$964,3,FALSE)</f>
        <v>8879.9877263562921</v>
      </c>
      <c r="F88" s="11" t="s">
        <v>164</v>
      </c>
      <c r="G88" s="9" t="str">
        <f t="shared" si="16"/>
        <v>44823.469</v>
      </c>
      <c r="H88" s="5">
        <f t="shared" si="17"/>
        <v>-5966</v>
      </c>
      <c r="I88" s="26" t="s">
        <v>638</v>
      </c>
      <c r="J88" s="27" t="s">
        <v>639</v>
      </c>
      <c r="K88" s="26">
        <v>-5966</v>
      </c>
      <c r="L88" s="26" t="s">
        <v>640</v>
      </c>
      <c r="M88" s="27" t="s">
        <v>175</v>
      </c>
      <c r="N88" s="27"/>
      <c r="O88" s="28" t="s">
        <v>584</v>
      </c>
      <c r="P88" s="28" t="s">
        <v>641</v>
      </c>
    </row>
    <row r="89" spans="1:16" ht="12.75" customHeight="1" thickBot="1" x14ac:dyDescent="0.25">
      <c r="A89" s="5" t="str">
        <f t="shared" si="12"/>
        <v> BRNO 26 </v>
      </c>
      <c r="B89" s="11" t="str">
        <f t="shared" si="13"/>
        <v>I</v>
      </c>
      <c r="C89" s="5">
        <f t="shared" si="14"/>
        <v>44823.474000000002</v>
      </c>
      <c r="D89" s="9" t="str">
        <f t="shared" si="15"/>
        <v>vis</v>
      </c>
      <c r="E89" s="25">
        <f>VLOOKUP(C89,Active!C$21:E$964,3,FALSE)</f>
        <v>8879.9904369666547</v>
      </c>
      <c r="F89" s="11" t="s">
        <v>164</v>
      </c>
      <c r="G89" s="9" t="str">
        <f t="shared" si="16"/>
        <v>44823.474</v>
      </c>
      <c r="H89" s="5">
        <f t="shared" si="17"/>
        <v>-5966</v>
      </c>
      <c r="I89" s="26" t="s">
        <v>642</v>
      </c>
      <c r="J89" s="27" t="s">
        <v>643</v>
      </c>
      <c r="K89" s="26">
        <v>-5966</v>
      </c>
      <c r="L89" s="26" t="s">
        <v>405</v>
      </c>
      <c r="M89" s="27" t="s">
        <v>175</v>
      </c>
      <c r="N89" s="27"/>
      <c r="O89" s="28" t="s">
        <v>644</v>
      </c>
      <c r="P89" s="28" t="s">
        <v>641</v>
      </c>
    </row>
    <row r="90" spans="1:16" ht="12.75" customHeight="1" thickBot="1" x14ac:dyDescent="0.25">
      <c r="A90" s="5" t="str">
        <f t="shared" si="12"/>
        <v> BRNO 26 </v>
      </c>
      <c r="B90" s="11" t="str">
        <f t="shared" si="13"/>
        <v>I</v>
      </c>
      <c r="C90" s="5">
        <f t="shared" si="14"/>
        <v>44823.474000000002</v>
      </c>
      <c r="D90" s="9" t="str">
        <f t="shared" si="15"/>
        <v>vis</v>
      </c>
      <c r="E90" s="25">
        <f>VLOOKUP(C90,Active!C$21:E$964,3,FALSE)</f>
        <v>8879.9904369666547</v>
      </c>
      <c r="F90" s="11" t="s">
        <v>164</v>
      </c>
      <c r="G90" s="9" t="str">
        <f t="shared" si="16"/>
        <v>44823.474</v>
      </c>
      <c r="H90" s="5">
        <f t="shared" si="17"/>
        <v>-5966</v>
      </c>
      <c r="I90" s="26" t="s">
        <v>642</v>
      </c>
      <c r="J90" s="27" t="s">
        <v>643</v>
      </c>
      <c r="K90" s="26">
        <v>-5966</v>
      </c>
      <c r="L90" s="26" t="s">
        <v>405</v>
      </c>
      <c r="M90" s="27" t="s">
        <v>175</v>
      </c>
      <c r="N90" s="27"/>
      <c r="O90" s="28" t="s">
        <v>645</v>
      </c>
      <c r="P90" s="28" t="s">
        <v>641</v>
      </c>
    </row>
    <row r="91" spans="1:16" ht="12.75" customHeight="1" thickBot="1" x14ac:dyDescent="0.25">
      <c r="A91" s="5" t="str">
        <f t="shared" si="12"/>
        <v> BRNO 26 </v>
      </c>
      <c r="B91" s="11" t="str">
        <f t="shared" si="13"/>
        <v>I</v>
      </c>
      <c r="C91" s="5">
        <f t="shared" si="14"/>
        <v>44823.476000000002</v>
      </c>
      <c r="D91" s="9" t="str">
        <f t="shared" si="15"/>
        <v>vis</v>
      </c>
      <c r="E91" s="25">
        <f>VLOOKUP(C91,Active!C$21:E$964,3,FALSE)</f>
        <v>8879.9915212107971</v>
      </c>
      <c r="F91" s="11" t="s">
        <v>164</v>
      </c>
      <c r="G91" s="9" t="str">
        <f t="shared" si="16"/>
        <v>44823.476</v>
      </c>
      <c r="H91" s="5">
        <f t="shared" si="17"/>
        <v>-5966</v>
      </c>
      <c r="I91" s="26" t="s">
        <v>646</v>
      </c>
      <c r="J91" s="27" t="s">
        <v>647</v>
      </c>
      <c r="K91" s="26">
        <v>-5966</v>
      </c>
      <c r="L91" s="26" t="s">
        <v>545</v>
      </c>
      <c r="M91" s="27" t="s">
        <v>175</v>
      </c>
      <c r="N91" s="27"/>
      <c r="O91" s="28" t="s">
        <v>648</v>
      </c>
      <c r="P91" s="28" t="s">
        <v>641</v>
      </c>
    </row>
    <row r="92" spans="1:16" ht="12.75" customHeight="1" thickBot="1" x14ac:dyDescent="0.25">
      <c r="A92" s="5" t="str">
        <f t="shared" si="12"/>
        <v> BRNO 26 </v>
      </c>
      <c r="B92" s="11" t="str">
        <f t="shared" si="13"/>
        <v>I</v>
      </c>
      <c r="C92" s="5">
        <f t="shared" si="14"/>
        <v>44823.476000000002</v>
      </c>
      <c r="D92" s="9" t="str">
        <f t="shared" si="15"/>
        <v>vis</v>
      </c>
      <c r="E92" s="25">
        <f>VLOOKUP(C92,Active!C$21:E$964,3,FALSE)</f>
        <v>8879.9915212107971</v>
      </c>
      <c r="F92" s="11" t="s">
        <v>164</v>
      </c>
      <c r="G92" s="9" t="str">
        <f t="shared" si="16"/>
        <v>44823.476</v>
      </c>
      <c r="H92" s="5">
        <f t="shared" si="17"/>
        <v>-5966</v>
      </c>
      <c r="I92" s="26" t="s">
        <v>646</v>
      </c>
      <c r="J92" s="27" t="s">
        <v>647</v>
      </c>
      <c r="K92" s="26">
        <v>-5966</v>
      </c>
      <c r="L92" s="26" t="s">
        <v>545</v>
      </c>
      <c r="M92" s="27" t="s">
        <v>175</v>
      </c>
      <c r="N92" s="27"/>
      <c r="O92" s="28" t="s">
        <v>649</v>
      </c>
      <c r="P92" s="28" t="s">
        <v>641</v>
      </c>
    </row>
    <row r="93" spans="1:16" ht="12.75" customHeight="1" thickBot="1" x14ac:dyDescent="0.25">
      <c r="A93" s="5" t="str">
        <f t="shared" si="12"/>
        <v> BRNO 26 </v>
      </c>
      <c r="B93" s="11" t="str">
        <f t="shared" si="13"/>
        <v>I</v>
      </c>
      <c r="C93" s="5">
        <f t="shared" si="14"/>
        <v>44823.482000000004</v>
      </c>
      <c r="D93" s="9" t="str">
        <f t="shared" si="15"/>
        <v>vis</v>
      </c>
      <c r="E93" s="25">
        <f>VLOOKUP(C93,Active!C$21:E$964,3,FALSE)</f>
        <v>8879.99477394323</v>
      </c>
      <c r="F93" s="11" t="s">
        <v>164</v>
      </c>
      <c r="G93" s="9" t="str">
        <f t="shared" si="16"/>
        <v>44823.482</v>
      </c>
      <c r="H93" s="5">
        <f t="shared" si="17"/>
        <v>-5966</v>
      </c>
      <c r="I93" s="26" t="s">
        <v>650</v>
      </c>
      <c r="J93" s="27" t="s">
        <v>651</v>
      </c>
      <c r="K93" s="26">
        <v>-5966</v>
      </c>
      <c r="L93" s="26" t="s">
        <v>503</v>
      </c>
      <c r="M93" s="27" t="s">
        <v>175</v>
      </c>
      <c r="N93" s="27"/>
      <c r="O93" s="28" t="s">
        <v>652</v>
      </c>
      <c r="P93" s="28" t="s">
        <v>641</v>
      </c>
    </row>
    <row r="94" spans="1:16" ht="12.75" customHeight="1" thickBot="1" x14ac:dyDescent="0.25">
      <c r="A94" s="5" t="str">
        <f t="shared" si="12"/>
        <v> BRNO 26 </v>
      </c>
      <c r="B94" s="11" t="str">
        <f t="shared" si="13"/>
        <v>I</v>
      </c>
      <c r="C94" s="5">
        <f t="shared" si="14"/>
        <v>44823.487000000001</v>
      </c>
      <c r="D94" s="9" t="str">
        <f t="shared" si="15"/>
        <v>vis</v>
      </c>
      <c r="E94" s="25">
        <f>VLOOKUP(C94,Active!C$21:E$964,3,FALSE)</f>
        <v>8879.9974845535871</v>
      </c>
      <c r="F94" s="11" t="s">
        <v>164</v>
      </c>
      <c r="G94" s="9" t="str">
        <f t="shared" si="16"/>
        <v>44823.487</v>
      </c>
      <c r="H94" s="5">
        <f t="shared" si="17"/>
        <v>-5966</v>
      </c>
      <c r="I94" s="26" t="s">
        <v>653</v>
      </c>
      <c r="J94" s="27" t="s">
        <v>654</v>
      </c>
      <c r="K94" s="26">
        <v>-5966</v>
      </c>
      <c r="L94" s="26" t="s">
        <v>625</v>
      </c>
      <c r="M94" s="27" t="s">
        <v>175</v>
      </c>
      <c r="N94" s="27"/>
      <c r="O94" s="28" t="s">
        <v>655</v>
      </c>
      <c r="P94" s="28" t="s">
        <v>641</v>
      </c>
    </row>
    <row r="95" spans="1:16" ht="12.75" customHeight="1" thickBot="1" x14ac:dyDescent="0.25">
      <c r="A95" s="5" t="str">
        <f t="shared" si="12"/>
        <v> BRNO 26 </v>
      </c>
      <c r="B95" s="11" t="str">
        <f t="shared" si="13"/>
        <v>I</v>
      </c>
      <c r="C95" s="5">
        <f t="shared" si="14"/>
        <v>44823.487000000001</v>
      </c>
      <c r="D95" s="9" t="str">
        <f t="shared" si="15"/>
        <v>vis</v>
      </c>
      <c r="E95" s="25">
        <f>VLOOKUP(C95,Active!C$21:E$964,3,FALSE)</f>
        <v>8879.9974845535871</v>
      </c>
      <c r="F95" s="11" t="s">
        <v>164</v>
      </c>
      <c r="G95" s="9" t="str">
        <f t="shared" si="16"/>
        <v>44823.487</v>
      </c>
      <c r="H95" s="5">
        <f t="shared" si="17"/>
        <v>-5966</v>
      </c>
      <c r="I95" s="26" t="s">
        <v>653</v>
      </c>
      <c r="J95" s="27" t="s">
        <v>654</v>
      </c>
      <c r="K95" s="26">
        <v>-5966</v>
      </c>
      <c r="L95" s="26" t="s">
        <v>625</v>
      </c>
      <c r="M95" s="27" t="s">
        <v>175</v>
      </c>
      <c r="N95" s="27"/>
      <c r="O95" s="28" t="s">
        <v>609</v>
      </c>
      <c r="P95" s="28" t="s">
        <v>641</v>
      </c>
    </row>
    <row r="96" spans="1:16" ht="12.75" customHeight="1" thickBot="1" x14ac:dyDescent="0.25">
      <c r="A96" s="5" t="str">
        <f t="shared" si="12"/>
        <v> BRNO 26 </v>
      </c>
      <c r="B96" s="11" t="str">
        <f t="shared" si="13"/>
        <v>I</v>
      </c>
      <c r="C96" s="5">
        <f t="shared" si="14"/>
        <v>44847.459000000003</v>
      </c>
      <c r="D96" s="9" t="str">
        <f t="shared" si="15"/>
        <v>vis</v>
      </c>
      <c r="E96" s="25">
        <f>VLOOKUP(C96,Active!C$21:E$964,3,FALSE)</f>
        <v>8892.9932348586663</v>
      </c>
      <c r="F96" s="11" t="s">
        <v>164</v>
      </c>
      <c r="G96" s="9" t="str">
        <f t="shared" si="16"/>
        <v>44847.459</v>
      </c>
      <c r="H96" s="5">
        <f t="shared" si="17"/>
        <v>-5953</v>
      </c>
      <c r="I96" s="26" t="s">
        <v>656</v>
      </c>
      <c r="J96" s="27" t="s">
        <v>657</v>
      </c>
      <c r="K96" s="26">
        <v>-5953</v>
      </c>
      <c r="L96" s="26" t="s">
        <v>594</v>
      </c>
      <c r="M96" s="27" t="s">
        <v>175</v>
      </c>
      <c r="N96" s="27"/>
      <c r="O96" s="28" t="s">
        <v>652</v>
      </c>
      <c r="P96" s="28" t="s">
        <v>641</v>
      </c>
    </row>
    <row r="97" spans="1:16" ht="12.75" customHeight="1" thickBot="1" x14ac:dyDescent="0.25">
      <c r="A97" s="5" t="str">
        <f t="shared" si="12"/>
        <v> BBS 56 </v>
      </c>
      <c r="B97" s="11" t="str">
        <f t="shared" si="13"/>
        <v>I</v>
      </c>
      <c r="C97" s="5">
        <f t="shared" si="14"/>
        <v>44847.461000000003</v>
      </c>
      <c r="D97" s="9" t="str">
        <f t="shared" si="15"/>
        <v>vis</v>
      </c>
      <c r="E97" s="25">
        <f>VLOOKUP(C97,Active!C$21:E$964,3,FALSE)</f>
        <v>8892.9943191028106</v>
      </c>
      <c r="F97" s="11" t="s">
        <v>164</v>
      </c>
      <c r="G97" s="9" t="str">
        <f t="shared" si="16"/>
        <v>44847.461</v>
      </c>
      <c r="H97" s="5">
        <f t="shared" si="17"/>
        <v>-5953</v>
      </c>
      <c r="I97" s="26" t="s">
        <v>658</v>
      </c>
      <c r="J97" s="27" t="s">
        <v>659</v>
      </c>
      <c r="K97" s="26">
        <v>-5953</v>
      </c>
      <c r="L97" s="26" t="s">
        <v>503</v>
      </c>
      <c r="M97" s="27" t="s">
        <v>175</v>
      </c>
      <c r="N97" s="27"/>
      <c r="O97" s="28" t="s">
        <v>660</v>
      </c>
      <c r="P97" s="28" t="s">
        <v>634</v>
      </c>
    </row>
    <row r="98" spans="1:16" ht="12.75" customHeight="1" thickBot="1" x14ac:dyDescent="0.25">
      <c r="A98" s="5" t="str">
        <f t="shared" si="12"/>
        <v> AOEB 2 </v>
      </c>
      <c r="B98" s="11" t="str">
        <f t="shared" si="13"/>
        <v>I</v>
      </c>
      <c r="C98" s="5">
        <f t="shared" si="14"/>
        <v>44856.684000000001</v>
      </c>
      <c r="D98" s="9" t="str">
        <f t="shared" si="15"/>
        <v>vis</v>
      </c>
      <c r="E98" s="25">
        <f>VLOOKUP(C98,Active!C$21:E$964,3,FALSE)</f>
        <v>8897.9943109709784</v>
      </c>
      <c r="F98" s="11" t="s">
        <v>164</v>
      </c>
      <c r="G98" s="9" t="str">
        <f t="shared" si="16"/>
        <v>44856.684</v>
      </c>
      <c r="H98" s="5">
        <f t="shared" si="17"/>
        <v>-5948</v>
      </c>
      <c r="I98" s="26" t="s">
        <v>661</v>
      </c>
      <c r="J98" s="27" t="s">
        <v>662</v>
      </c>
      <c r="K98" s="26">
        <v>-5948</v>
      </c>
      <c r="L98" s="26" t="s">
        <v>503</v>
      </c>
      <c r="M98" s="27" t="s">
        <v>175</v>
      </c>
      <c r="N98" s="27"/>
      <c r="O98" s="28" t="s">
        <v>626</v>
      </c>
      <c r="P98" s="28" t="s">
        <v>536</v>
      </c>
    </row>
    <row r="99" spans="1:16" ht="12.75" customHeight="1" thickBot="1" x14ac:dyDescent="0.25">
      <c r="A99" s="5" t="str">
        <f t="shared" si="12"/>
        <v> BBS 57 </v>
      </c>
      <c r="B99" s="11" t="str">
        <f t="shared" si="13"/>
        <v>I</v>
      </c>
      <c r="C99" s="5">
        <f t="shared" si="14"/>
        <v>44884.341</v>
      </c>
      <c r="D99" s="9" t="str">
        <f t="shared" si="15"/>
        <v>vis</v>
      </c>
      <c r="E99" s="25">
        <f>VLOOKUP(C99,Active!C$21:E$964,3,FALSE)</f>
        <v>8912.9877811106235</v>
      </c>
      <c r="F99" s="11" t="s">
        <v>164</v>
      </c>
      <c r="G99" s="9" t="str">
        <f t="shared" si="16"/>
        <v>44884.341</v>
      </c>
      <c r="H99" s="5">
        <f t="shared" si="17"/>
        <v>-5933</v>
      </c>
      <c r="I99" s="26" t="s">
        <v>663</v>
      </c>
      <c r="J99" s="27" t="s">
        <v>664</v>
      </c>
      <c r="K99" s="26">
        <v>-5933</v>
      </c>
      <c r="L99" s="26" t="s">
        <v>481</v>
      </c>
      <c r="M99" s="27" t="s">
        <v>175</v>
      </c>
      <c r="N99" s="27"/>
      <c r="O99" s="28" t="s">
        <v>473</v>
      </c>
      <c r="P99" s="28" t="s">
        <v>665</v>
      </c>
    </row>
    <row r="100" spans="1:16" ht="12.75" customHeight="1" thickBot="1" x14ac:dyDescent="0.25">
      <c r="A100" s="5" t="str">
        <f t="shared" si="12"/>
        <v> BBS 57 </v>
      </c>
      <c r="B100" s="11" t="str">
        <f t="shared" si="13"/>
        <v>I</v>
      </c>
      <c r="C100" s="5">
        <f t="shared" si="14"/>
        <v>44897.264000000003</v>
      </c>
      <c r="D100" s="9" t="str">
        <f t="shared" si="15"/>
        <v>vis</v>
      </c>
      <c r="E100" s="25">
        <f>VLOOKUP(C100,Active!C$21:E$964,3,FALSE)</f>
        <v>8919.9936246444358</v>
      </c>
      <c r="F100" s="11" t="s">
        <v>164</v>
      </c>
      <c r="G100" s="9" t="str">
        <f t="shared" si="16"/>
        <v>44897.264</v>
      </c>
      <c r="H100" s="5">
        <f t="shared" si="17"/>
        <v>-5926</v>
      </c>
      <c r="I100" s="26" t="s">
        <v>666</v>
      </c>
      <c r="J100" s="27" t="s">
        <v>667</v>
      </c>
      <c r="K100" s="26">
        <v>-5926</v>
      </c>
      <c r="L100" s="26" t="s">
        <v>619</v>
      </c>
      <c r="M100" s="27" t="s">
        <v>175</v>
      </c>
      <c r="N100" s="27"/>
      <c r="O100" s="28" t="s">
        <v>473</v>
      </c>
      <c r="P100" s="28" t="s">
        <v>665</v>
      </c>
    </row>
    <row r="101" spans="1:16" ht="12.75" customHeight="1" thickBot="1" x14ac:dyDescent="0.25">
      <c r="A101" s="5" t="str">
        <f t="shared" si="12"/>
        <v> BBS 61 </v>
      </c>
      <c r="B101" s="11" t="str">
        <f t="shared" si="13"/>
        <v>I</v>
      </c>
      <c r="C101" s="5">
        <f t="shared" si="14"/>
        <v>45131.521999999997</v>
      </c>
      <c r="D101" s="9" t="str">
        <f t="shared" si="15"/>
        <v>vis</v>
      </c>
      <c r="E101" s="25">
        <f>VLOOKUP(C101,Active!C$21:E$964,3,FALSE)</f>
        <v>9046.9900569390793</v>
      </c>
      <c r="F101" s="11" t="s">
        <v>164</v>
      </c>
      <c r="G101" s="9" t="str">
        <f t="shared" si="16"/>
        <v>45131.522</v>
      </c>
      <c r="H101" s="5">
        <f t="shared" si="17"/>
        <v>-5799</v>
      </c>
      <c r="I101" s="26" t="s">
        <v>668</v>
      </c>
      <c r="J101" s="27" t="s">
        <v>669</v>
      </c>
      <c r="K101" s="26">
        <v>-5799</v>
      </c>
      <c r="L101" s="26" t="s">
        <v>545</v>
      </c>
      <c r="M101" s="27" t="s">
        <v>175</v>
      </c>
      <c r="N101" s="27"/>
      <c r="O101" s="28" t="s">
        <v>660</v>
      </c>
      <c r="P101" s="28" t="s">
        <v>670</v>
      </c>
    </row>
    <row r="102" spans="1:16" ht="12.75" customHeight="1" thickBot="1" x14ac:dyDescent="0.25">
      <c r="A102" s="5" t="str">
        <f t="shared" si="12"/>
        <v> BBS 62 </v>
      </c>
      <c r="B102" s="11" t="str">
        <f t="shared" si="13"/>
        <v>I</v>
      </c>
      <c r="C102" s="5">
        <f t="shared" si="14"/>
        <v>45192.402000000002</v>
      </c>
      <c r="D102" s="9" t="str">
        <f t="shared" si="15"/>
        <v>vis</v>
      </c>
      <c r="E102" s="25">
        <f>VLOOKUP(C102,Active!C$21:E$964,3,FALSE)</f>
        <v>9079.994448669986</v>
      </c>
      <c r="F102" s="11" t="s">
        <v>164</v>
      </c>
      <c r="G102" s="9" t="str">
        <f t="shared" si="16"/>
        <v>45192.402</v>
      </c>
      <c r="H102" s="5">
        <f t="shared" si="17"/>
        <v>-5766</v>
      </c>
      <c r="I102" s="26" t="s">
        <v>671</v>
      </c>
      <c r="J102" s="27" t="s">
        <v>672</v>
      </c>
      <c r="K102" s="26">
        <v>-5766</v>
      </c>
      <c r="L102" s="26" t="s">
        <v>629</v>
      </c>
      <c r="M102" s="27" t="s">
        <v>175</v>
      </c>
      <c r="N102" s="27"/>
      <c r="O102" s="28" t="s">
        <v>482</v>
      </c>
      <c r="P102" s="28" t="s">
        <v>673</v>
      </c>
    </row>
    <row r="103" spans="1:16" ht="12.75" customHeight="1" thickBot="1" x14ac:dyDescent="0.25">
      <c r="A103" s="5" t="str">
        <f t="shared" si="12"/>
        <v> BBS 62 </v>
      </c>
      <c r="B103" s="11" t="str">
        <f t="shared" si="13"/>
        <v>I</v>
      </c>
      <c r="C103" s="5">
        <f t="shared" si="14"/>
        <v>45203.462</v>
      </c>
      <c r="D103" s="9" t="str">
        <f t="shared" si="15"/>
        <v>vis</v>
      </c>
      <c r="E103" s="25">
        <f>VLOOKUP(C103,Active!C$21:E$964,3,FALSE)</f>
        <v>9085.9903187840409</v>
      </c>
      <c r="F103" s="11" t="s">
        <v>164</v>
      </c>
      <c r="G103" s="9" t="str">
        <f t="shared" si="16"/>
        <v>45203.462</v>
      </c>
      <c r="H103" s="5">
        <f t="shared" si="17"/>
        <v>-5760</v>
      </c>
      <c r="I103" s="26" t="s">
        <v>674</v>
      </c>
      <c r="J103" s="27" t="s">
        <v>675</v>
      </c>
      <c r="K103" s="26">
        <v>-5760</v>
      </c>
      <c r="L103" s="26" t="s">
        <v>545</v>
      </c>
      <c r="M103" s="27" t="s">
        <v>175</v>
      </c>
      <c r="N103" s="27"/>
      <c r="O103" s="28" t="s">
        <v>482</v>
      </c>
      <c r="P103" s="28" t="s">
        <v>673</v>
      </c>
    </row>
    <row r="104" spans="1:16" ht="12.75" customHeight="1" thickBot="1" x14ac:dyDescent="0.25">
      <c r="A104" s="5" t="str">
        <f t="shared" si="12"/>
        <v> BBS 62 </v>
      </c>
      <c r="B104" s="11" t="str">
        <f t="shared" si="13"/>
        <v>I</v>
      </c>
      <c r="C104" s="5">
        <f t="shared" si="14"/>
        <v>45216.381999999998</v>
      </c>
      <c r="D104" s="9" t="str">
        <f t="shared" si="15"/>
        <v>vis</v>
      </c>
      <c r="E104" s="25">
        <f>VLOOKUP(C104,Active!C$21:E$964,3,FALSE)</f>
        <v>9092.9945359516369</v>
      </c>
      <c r="F104" s="11" t="s">
        <v>164</v>
      </c>
      <c r="G104" s="9" t="str">
        <f t="shared" si="16"/>
        <v>45216.382</v>
      </c>
      <c r="H104" s="5">
        <f t="shared" si="17"/>
        <v>-5753</v>
      </c>
      <c r="I104" s="26" t="s">
        <v>676</v>
      </c>
      <c r="J104" s="27" t="s">
        <v>677</v>
      </c>
      <c r="K104" s="26">
        <v>-5753</v>
      </c>
      <c r="L104" s="26" t="s">
        <v>629</v>
      </c>
      <c r="M104" s="27" t="s">
        <v>175</v>
      </c>
      <c r="N104" s="27"/>
      <c r="O104" s="28" t="s">
        <v>482</v>
      </c>
      <c r="P104" s="28" t="s">
        <v>673</v>
      </c>
    </row>
    <row r="105" spans="1:16" ht="12.75" customHeight="1" thickBot="1" x14ac:dyDescent="0.25">
      <c r="A105" s="5" t="str">
        <f t="shared" si="12"/>
        <v> BBS 62 </v>
      </c>
      <c r="B105" s="11" t="str">
        <f t="shared" si="13"/>
        <v>I</v>
      </c>
      <c r="C105" s="5">
        <f t="shared" si="14"/>
        <v>45227.442000000003</v>
      </c>
      <c r="D105" s="9" t="str">
        <f t="shared" si="15"/>
        <v>vis</v>
      </c>
      <c r="E105" s="25">
        <f>VLOOKUP(C105,Active!C$21:E$964,3,FALSE)</f>
        <v>9098.9904060656954</v>
      </c>
      <c r="F105" s="11" t="s">
        <v>164</v>
      </c>
      <c r="G105" s="9" t="str">
        <f t="shared" si="16"/>
        <v>45227.442</v>
      </c>
      <c r="H105" s="5">
        <f t="shared" si="17"/>
        <v>-5747</v>
      </c>
      <c r="I105" s="26" t="s">
        <v>678</v>
      </c>
      <c r="J105" s="27" t="s">
        <v>679</v>
      </c>
      <c r="K105" s="26">
        <v>-5747</v>
      </c>
      <c r="L105" s="26" t="s">
        <v>526</v>
      </c>
      <c r="M105" s="27" t="s">
        <v>175</v>
      </c>
      <c r="N105" s="27"/>
      <c r="O105" s="28" t="s">
        <v>482</v>
      </c>
      <c r="P105" s="28" t="s">
        <v>673</v>
      </c>
    </row>
    <row r="106" spans="1:16" ht="12.75" customHeight="1" thickBot="1" x14ac:dyDescent="0.25">
      <c r="A106" s="5" t="str">
        <f t="shared" si="12"/>
        <v> BBS 62 </v>
      </c>
      <c r="B106" s="11" t="str">
        <f t="shared" si="13"/>
        <v>I</v>
      </c>
      <c r="C106" s="5">
        <f t="shared" si="14"/>
        <v>45240.347999999998</v>
      </c>
      <c r="D106" s="9" t="str">
        <f t="shared" si="15"/>
        <v>vis</v>
      </c>
      <c r="E106" s="25">
        <f>VLOOKUP(C106,Active!C$21:E$964,3,FALSE)</f>
        <v>9105.9870335242849</v>
      </c>
      <c r="F106" s="11" t="s">
        <v>164</v>
      </c>
      <c r="G106" s="9" t="str">
        <f t="shared" si="16"/>
        <v>45240.348</v>
      </c>
      <c r="H106" s="5">
        <f t="shared" si="17"/>
        <v>-5740</v>
      </c>
      <c r="I106" s="26" t="s">
        <v>680</v>
      </c>
      <c r="J106" s="27" t="s">
        <v>681</v>
      </c>
      <c r="K106" s="26">
        <v>-5740</v>
      </c>
      <c r="L106" s="26" t="s">
        <v>380</v>
      </c>
      <c r="M106" s="27" t="s">
        <v>175</v>
      </c>
      <c r="N106" s="27"/>
      <c r="O106" s="28" t="s">
        <v>682</v>
      </c>
      <c r="P106" s="28" t="s">
        <v>673</v>
      </c>
    </row>
    <row r="107" spans="1:16" ht="12.75" customHeight="1" thickBot="1" x14ac:dyDescent="0.25">
      <c r="A107" s="5" t="str">
        <f t="shared" ref="A107:A138" si="18">P107</f>
        <v> BBS 62 </v>
      </c>
      <c r="B107" s="11" t="str">
        <f t="shared" ref="B107:B138" si="19">IF(H107=INT(H107),"I","II")</f>
        <v>I</v>
      </c>
      <c r="C107" s="5">
        <f t="shared" ref="C107:C138" si="20">1*G107</f>
        <v>45240.358999999997</v>
      </c>
      <c r="D107" s="9" t="str">
        <f t="shared" ref="D107:D138" si="21">VLOOKUP(F107,I$1:J$5,2,FALSE)</f>
        <v>vis</v>
      </c>
      <c r="E107" s="25">
        <f>VLOOKUP(C107,Active!C$21:E$964,3,FALSE)</f>
        <v>9105.9929968670749</v>
      </c>
      <c r="F107" s="11" t="s">
        <v>164</v>
      </c>
      <c r="G107" s="9" t="str">
        <f t="shared" ref="G107:G138" si="22">MID(I107,3,LEN(I107)-3)</f>
        <v>45240.359</v>
      </c>
      <c r="H107" s="5">
        <f t="shared" ref="H107:H138" si="23">1*K107</f>
        <v>-5740</v>
      </c>
      <c r="I107" s="26" t="s">
        <v>683</v>
      </c>
      <c r="J107" s="27" t="s">
        <v>684</v>
      </c>
      <c r="K107" s="26">
        <v>-5740</v>
      </c>
      <c r="L107" s="26" t="s">
        <v>503</v>
      </c>
      <c r="M107" s="27" t="s">
        <v>175</v>
      </c>
      <c r="N107" s="27"/>
      <c r="O107" s="28" t="s">
        <v>685</v>
      </c>
      <c r="P107" s="28" t="s">
        <v>673</v>
      </c>
    </row>
    <row r="108" spans="1:16" ht="12.75" customHeight="1" thickBot="1" x14ac:dyDescent="0.25">
      <c r="A108" s="5" t="str">
        <f t="shared" si="18"/>
        <v> BBS 64 </v>
      </c>
      <c r="B108" s="11" t="str">
        <f t="shared" si="19"/>
        <v>I</v>
      </c>
      <c r="C108" s="5">
        <f t="shared" si="20"/>
        <v>45277.248</v>
      </c>
      <c r="D108" s="9" t="str">
        <f t="shared" si="21"/>
        <v>vis</v>
      </c>
      <c r="E108" s="25">
        <f>VLOOKUP(C108,Active!C$21:E$964,3,FALSE)</f>
        <v>9125.9913379735353</v>
      </c>
      <c r="F108" s="11" t="s">
        <v>164</v>
      </c>
      <c r="G108" s="9" t="str">
        <f t="shared" si="22"/>
        <v>45277.248</v>
      </c>
      <c r="H108" s="5">
        <f t="shared" si="23"/>
        <v>-5720</v>
      </c>
      <c r="I108" s="26" t="s">
        <v>686</v>
      </c>
      <c r="J108" s="27" t="s">
        <v>687</v>
      </c>
      <c r="K108" s="26">
        <v>-5720</v>
      </c>
      <c r="L108" s="26" t="s">
        <v>615</v>
      </c>
      <c r="M108" s="27" t="s">
        <v>175</v>
      </c>
      <c r="N108" s="27"/>
      <c r="O108" s="28" t="s">
        <v>473</v>
      </c>
      <c r="P108" s="28" t="s">
        <v>688</v>
      </c>
    </row>
    <row r="109" spans="1:16" ht="12.75" customHeight="1" thickBot="1" x14ac:dyDescent="0.25">
      <c r="A109" s="5" t="str">
        <f t="shared" si="18"/>
        <v> BBS 64 </v>
      </c>
      <c r="B109" s="11" t="str">
        <f t="shared" si="19"/>
        <v>I</v>
      </c>
      <c r="C109" s="5">
        <f t="shared" si="20"/>
        <v>45277.254000000001</v>
      </c>
      <c r="D109" s="9" t="str">
        <f t="shared" si="21"/>
        <v>vis</v>
      </c>
      <c r="E109" s="25">
        <f>VLOOKUP(C109,Active!C$21:E$964,3,FALSE)</f>
        <v>9125.9945907059682</v>
      </c>
      <c r="F109" s="11" t="s">
        <v>164</v>
      </c>
      <c r="G109" s="9" t="str">
        <f t="shared" si="22"/>
        <v>45277.254</v>
      </c>
      <c r="H109" s="5">
        <f t="shared" si="23"/>
        <v>-5720</v>
      </c>
      <c r="I109" s="26" t="s">
        <v>689</v>
      </c>
      <c r="J109" s="27" t="s">
        <v>690</v>
      </c>
      <c r="K109" s="26">
        <v>-5720</v>
      </c>
      <c r="L109" s="26" t="s">
        <v>491</v>
      </c>
      <c r="M109" s="27" t="s">
        <v>175</v>
      </c>
      <c r="N109" s="27"/>
      <c r="O109" s="28" t="s">
        <v>482</v>
      </c>
      <c r="P109" s="28" t="s">
        <v>688</v>
      </c>
    </row>
    <row r="110" spans="1:16" ht="12.75" customHeight="1" thickBot="1" x14ac:dyDescent="0.25">
      <c r="A110" s="5" t="str">
        <f t="shared" si="18"/>
        <v> BBS 64 </v>
      </c>
      <c r="B110" s="11" t="str">
        <f t="shared" si="19"/>
        <v>I</v>
      </c>
      <c r="C110" s="5">
        <f t="shared" si="20"/>
        <v>45288.317000000003</v>
      </c>
      <c r="D110" s="9" t="str">
        <f t="shared" si="21"/>
        <v>vis</v>
      </c>
      <c r="E110" s="25">
        <f>VLOOKUP(C110,Active!C$21:E$964,3,FALSE)</f>
        <v>9131.9920871862414</v>
      </c>
      <c r="F110" s="11" t="s">
        <v>164</v>
      </c>
      <c r="G110" s="9" t="str">
        <f t="shared" si="22"/>
        <v>45288.317</v>
      </c>
      <c r="H110" s="5">
        <f t="shared" si="23"/>
        <v>-5714</v>
      </c>
      <c r="I110" s="26" t="s">
        <v>691</v>
      </c>
      <c r="J110" s="27" t="s">
        <v>692</v>
      </c>
      <c r="K110" s="26">
        <v>-5714</v>
      </c>
      <c r="L110" s="26" t="s">
        <v>594</v>
      </c>
      <c r="M110" s="27" t="s">
        <v>175</v>
      </c>
      <c r="N110" s="27"/>
      <c r="O110" s="28" t="s">
        <v>685</v>
      </c>
      <c r="P110" s="28" t="s">
        <v>688</v>
      </c>
    </row>
    <row r="111" spans="1:16" ht="12.75" customHeight="1" thickBot="1" x14ac:dyDescent="0.25">
      <c r="A111" s="5" t="str">
        <f t="shared" si="18"/>
        <v> BBS 67 </v>
      </c>
      <c r="B111" s="11" t="str">
        <f t="shared" si="19"/>
        <v>I</v>
      </c>
      <c r="C111" s="5">
        <f t="shared" si="20"/>
        <v>45535.493999999999</v>
      </c>
      <c r="D111" s="9" t="str">
        <f t="shared" si="21"/>
        <v>vis</v>
      </c>
      <c r="E111" s="25">
        <f>VLOOKUP(C111,Active!C$21:E$964,3,FALSE)</f>
        <v>9265.9921945264086</v>
      </c>
      <c r="F111" s="11" t="s">
        <v>164</v>
      </c>
      <c r="G111" s="9" t="str">
        <f t="shared" si="22"/>
        <v>45535.494</v>
      </c>
      <c r="H111" s="5">
        <f t="shared" si="23"/>
        <v>-5580</v>
      </c>
      <c r="I111" s="26" t="s">
        <v>693</v>
      </c>
      <c r="J111" s="27" t="s">
        <v>694</v>
      </c>
      <c r="K111" s="26">
        <v>-5580</v>
      </c>
      <c r="L111" s="26" t="s">
        <v>503</v>
      </c>
      <c r="M111" s="27" t="s">
        <v>175</v>
      </c>
      <c r="N111" s="27"/>
      <c r="O111" s="28" t="s">
        <v>588</v>
      </c>
      <c r="P111" s="28" t="s">
        <v>695</v>
      </c>
    </row>
    <row r="112" spans="1:16" ht="12.75" customHeight="1" thickBot="1" x14ac:dyDescent="0.25">
      <c r="A112" s="5" t="str">
        <f t="shared" si="18"/>
        <v> PZ 6.131 </v>
      </c>
      <c r="B112" s="11" t="str">
        <f t="shared" si="19"/>
        <v>I</v>
      </c>
      <c r="C112" s="5">
        <f t="shared" si="20"/>
        <v>18973.189999999999</v>
      </c>
      <c r="D112" s="9" t="str">
        <f t="shared" si="21"/>
        <v>vis</v>
      </c>
      <c r="E112" s="25">
        <f>VLOOKUP(C112,Active!C$21:E$964,3,FALSE)</f>
        <v>-5134.0190816126842</v>
      </c>
      <c r="F112" s="11" t="s">
        <v>164</v>
      </c>
      <c r="G112" s="9" t="str">
        <f t="shared" si="22"/>
        <v>18973.19</v>
      </c>
      <c r="H112" s="5">
        <f t="shared" si="23"/>
        <v>-19980</v>
      </c>
      <c r="I112" s="26" t="s">
        <v>166</v>
      </c>
      <c r="J112" s="27" t="s">
        <v>167</v>
      </c>
      <c r="K112" s="26">
        <v>-19980</v>
      </c>
      <c r="L112" s="26" t="s">
        <v>168</v>
      </c>
      <c r="M112" s="27" t="s">
        <v>169</v>
      </c>
      <c r="N112" s="27"/>
      <c r="O112" s="28" t="s">
        <v>170</v>
      </c>
      <c r="P112" s="28" t="s">
        <v>171</v>
      </c>
    </row>
    <row r="113" spans="1:16" ht="12.75" customHeight="1" thickBot="1" x14ac:dyDescent="0.25">
      <c r="A113" s="5" t="str">
        <f t="shared" si="18"/>
        <v> PA 44.257 </v>
      </c>
      <c r="B113" s="11" t="str">
        <f t="shared" si="19"/>
        <v>I</v>
      </c>
      <c r="C113" s="5">
        <f t="shared" si="20"/>
        <v>27362.49</v>
      </c>
      <c r="D113" s="9" t="str">
        <f t="shared" si="21"/>
        <v>vis</v>
      </c>
      <c r="E113" s="25">
        <f>VLOOKUP(C113,Active!C$21:E$964,3,FALSE)</f>
        <v>-585.99438469958022</v>
      </c>
      <c r="F113" s="11" t="s">
        <v>164</v>
      </c>
      <c r="G113" s="9" t="str">
        <f t="shared" si="22"/>
        <v>27362.490</v>
      </c>
      <c r="H113" s="5">
        <f t="shared" si="23"/>
        <v>-15432</v>
      </c>
      <c r="I113" s="26" t="s">
        <v>172</v>
      </c>
      <c r="J113" s="27" t="s">
        <v>173</v>
      </c>
      <c r="K113" s="26">
        <v>-15432</v>
      </c>
      <c r="L113" s="26" t="s">
        <v>174</v>
      </c>
      <c r="M113" s="27" t="s">
        <v>175</v>
      </c>
      <c r="N113" s="27"/>
      <c r="O113" s="28" t="s">
        <v>176</v>
      </c>
      <c r="P113" s="28" t="s">
        <v>177</v>
      </c>
    </row>
    <row r="114" spans="1:16" ht="12.75" customHeight="1" thickBot="1" x14ac:dyDescent="0.25">
      <c r="A114" s="5" t="str">
        <f t="shared" si="18"/>
        <v> PA 44.257 </v>
      </c>
      <c r="B114" s="11" t="str">
        <f t="shared" si="19"/>
        <v>I</v>
      </c>
      <c r="C114" s="5">
        <f t="shared" si="20"/>
        <v>27373.543000000001</v>
      </c>
      <c r="D114" s="9" t="str">
        <f t="shared" si="21"/>
        <v>vis</v>
      </c>
      <c r="E114" s="25">
        <f>VLOOKUP(C114,Active!C$21:E$964,3,FALSE)</f>
        <v>-580.00230944002578</v>
      </c>
      <c r="F114" s="11" t="s">
        <v>164</v>
      </c>
      <c r="G114" s="9" t="str">
        <f t="shared" si="22"/>
        <v>27373.543</v>
      </c>
      <c r="H114" s="5">
        <f t="shared" si="23"/>
        <v>-15426</v>
      </c>
      <c r="I114" s="26" t="s">
        <v>178</v>
      </c>
      <c r="J114" s="27" t="s">
        <v>179</v>
      </c>
      <c r="K114" s="26">
        <v>-15426</v>
      </c>
      <c r="L114" s="26" t="s">
        <v>180</v>
      </c>
      <c r="M114" s="27" t="s">
        <v>175</v>
      </c>
      <c r="N114" s="27"/>
      <c r="O114" s="28" t="s">
        <v>176</v>
      </c>
      <c r="P114" s="28" t="s">
        <v>177</v>
      </c>
    </row>
    <row r="115" spans="1:16" ht="12.75" customHeight="1" thickBot="1" x14ac:dyDescent="0.25">
      <c r="A115" s="5" t="str">
        <f t="shared" si="18"/>
        <v> PZ 6.131 </v>
      </c>
      <c r="B115" s="11" t="str">
        <f t="shared" si="19"/>
        <v>I</v>
      </c>
      <c r="C115" s="5">
        <f t="shared" si="20"/>
        <v>27373.544999999998</v>
      </c>
      <c r="D115" s="9" t="str">
        <f t="shared" si="21"/>
        <v>vis</v>
      </c>
      <c r="E115" s="25">
        <f>VLOOKUP(C115,Active!C$21:E$964,3,FALSE)</f>
        <v>-580.00122519588388</v>
      </c>
      <c r="F115" s="11" t="s">
        <v>164</v>
      </c>
      <c r="G115" s="9" t="str">
        <f t="shared" si="22"/>
        <v>27373.545</v>
      </c>
      <c r="H115" s="5">
        <f t="shared" si="23"/>
        <v>-15426</v>
      </c>
      <c r="I115" s="26" t="s">
        <v>181</v>
      </c>
      <c r="J115" s="27" t="s">
        <v>182</v>
      </c>
      <c r="K115" s="26">
        <v>-15426</v>
      </c>
      <c r="L115" s="26" t="s">
        <v>183</v>
      </c>
      <c r="M115" s="27" t="s">
        <v>169</v>
      </c>
      <c r="N115" s="27"/>
      <c r="O115" s="28" t="s">
        <v>170</v>
      </c>
      <c r="P115" s="28" t="s">
        <v>171</v>
      </c>
    </row>
    <row r="116" spans="1:16" ht="12.75" customHeight="1" thickBot="1" x14ac:dyDescent="0.25">
      <c r="A116" s="5" t="str">
        <f t="shared" si="18"/>
        <v> PA 44.257 </v>
      </c>
      <c r="B116" s="11" t="str">
        <f t="shared" si="19"/>
        <v>I</v>
      </c>
      <c r="C116" s="5">
        <f t="shared" si="20"/>
        <v>27397.514999999999</v>
      </c>
      <c r="D116" s="9" t="str">
        <f t="shared" si="21"/>
        <v>vis</v>
      </c>
      <c r="E116" s="25">
        <f>VLOOKUP(C116,Active!C$21:E$964,3,FALSE)</f>
        <v>-567.00655913494768</v>
      </c>
      <c r="F116" s="11" t="s">
        <v>164</v>
      </c>
      <c r="G116" s="9" t="str">
        <f t="shared" si="22"/>
        <v>27397.515</v>
      </c>
      <c r="H116" s="5">
        <f t="shared" si="23"/>
        <v>-15413</v>
      </c>
      <c r="I116" s="26" t="s">
        <v>184</v>
      </c>
      <c r="J116" s="27" t="s">
        <v>185</v>
      </c>
      <c r="K116" s="26">
        <v>-15413</v>
      </c>
      <c r="L116" s="26" t="s">
        <v>186</v>
      </c>
      <c r="M116" s="27" t="s">
        <v>175</v>
      </c>
      <c r="N116" s="27"/>
      <c r="O116" s="28" t="s">
        <v>176</v>
      </c>
      <c r="P116" s="28" t="s">
        <v>177</v>
      </c>
    </row>
    <row r="117" spans="1:16" ht="12.75" customHeight="1" thickBot="1" x14ac:dyDescent="0.25">
      <c r="A117" s="5" t="str">
        <f t="shared" si="18"/>
        <v> PA 44.257 </v>
      </c>
      <c r="B117" s="11" t="str">
        <f t="shared" si="19"/>
        <v>I</v>
      </c>
      <c r="C117" s="5">
        <f t="shared" si="20"/>
        <v>27705.589</v>
      </c>
      <c r="D117" s="9" t="str">
        <f t="shared" si="21"/>
        <v>vis</v>
      </c>
      <c r="E117" s="25">
        <f>VLOOKUP(C117,Active!C$21:E$964,3,FALSE)</f>
        <v>-399.99284398865302</v>
      </c>
      <c r="F117" s="11" t="s">
        <v>164</v>
      </c>
      <c r="G117" s="9" t="str">
        <f t="shared" si="22"/>
        <v>27705.589</v>
      </c>
      <c r="H117" s="5">
        <f t="shared" si="23"/>
        <v>-15246</v>
      </c>
      <c r="I117" s="26" t="s">
        <v>187</v>
      </c>
      <c r="J117" s="27" t="s">
        <v>188</v>
      </c>
      <c r="K117" s="26">
        <v>-15246</v>
      </c>
      <c r="L117" s="26" t="s">
        <v>189</v>
      </c>
      <c r="M117" s="27" t="s">
        <v>175</v>
      </c>
      <c r="N117" s="27"/>
      <c r="O117" s="28" t="s">
        <v>176</v>
      </c>
      <c r="P117" s="28" t="s">
        <v>177</v>
      </c>
    </row>
    <row r="118" spans="1:16" ht="12.75" customHeight="1" thickBot="1" x14ac:dyDescent="0.25">
      <c r="A118" s="5" t="str">
        <f t="shared" si="18"/>
        <v> PA 44.257 </v>
      </c>
      <c r="B118" s="11" t="str">
        <f t="shared" si="19"/>
        <v>I</v>
      </c>
      <c r="C118" s="5">
        <f t="shared" si="20"/>
        <v>27777.52</v>
      </c>
      <c r="D118" s="9" t="str">
        <f t="shared" si="21"/>
        <v>vis</v>
      </c>
      <c r="E118" s="25">
        <f>VLOOKUP(C118,Active!C$21:E$964,3,FALSE)</f>
        <v>-360.99746124233826</v>
      </c>
      <c r="F118" s="11" t="s">
        <v>164</v>
      </c>
      <c r="G118" s="9" t="str">
        <f t="shared" si="22"/>
        <v>27777.520</v>
      </c>
      <c r="H118" s="5">
        <f t="shared" si="23"/>
        <v>-15207</v>
      </c>
      <c r="I118" s="26" t="s">
        <v>190</v>
      </c>
      <c r="J118" s="27" t="s">
        <v>191</v>
      </c>
      <c r="K118" s="26">
        <v>-15207</v>
      </c>
      <c r="L118" s="26" t="s">
        <v>192</v>
      </c>
      <c r="M118" s="27" t="s">
        <v>175</v>
      </c>
      <c r="N118" s="27"/>
      <c r="O118" s="28" t="s">
        <v>176</v>
      </c>
      <c r="P118" s="28" t="s">
        <v>177</v>
      </c>
    </row>
    <row r="119" spans="1:16" ht="12.75" customHeight="1" thickBot="1" x14ac:dyDescent="0.25">
      <c r="A119" s="5" t="str">
        <f t="shared" si="18"/>
        <v> PZ 6.131 </v>
      </c>
      <c r="B119" s="11" t="str">
        <f t="shared" si="19"/>
        <v>I</v>
      </c>
      <c r="C119" s="5">
        <f t="shared" si="20"/>
        <v>27777.524000000001</v>
      </c>
      <c r="D119" s="9" t="str">
        <f t="shared" si="21"/>
        <v>vis</v>
      </c>
      <c r="E119" s="25">
        <f>VLOOKUP(C119,Active!C$21:E$964,3,FALSE)</f>
        <v>-360.99529275405064</v>
      </c>
      <c r="F119" s="11" t="s">
        <v>164</v>
      </c>
      <c r="G119" s="9" t="str">
        <f t="shared" si="22"/>
        <v>27777.524</v>
      </c>
      <c r="H119" s="5">
        <f t="shared" si="23"/>
        <v>-15207</v>
      </c>
      <c r="I119" s="26" t="s">
        <v>193</v>
      </c>
      <c r="J119" s="27" t="s">
        <v>194</v>
      </c>
      <c r="K119" s="26">
        <v>-15207</v>
      </c>
      <c r="L119" s="26" t="s">
        <v>195</v>
      </c>
      <c r="M119" s="27" t="s">
        <v>169</v>
      </c>
      <c r="N119" s="27"/>
      <c r="O119" s="28" t="s">
        <v>170</v>
      </c>
      <c r="P119" s="28" t="s">
        <v>171</v>
      </c>
    </row>
    <row r="120" spans="1:16" ht="12.75" customHeight="1" thickBot="1" x14ac:dyDescent="0.25">
      <c r="A120" s="5" t="str">
        <f t="shared" si="18"/>
        <v> PA 44.257 </v>
      </c>
      <c r="B120" s="11" t="str">
        <f t="shared" si="19"/>
        <v>I</v>
      </c>
      <c r="C120" s="5">
        <f t="shared" si="20"/>
        <v>28085.584999999999</v>
      </c>
      <c r="D120" s="9" t="str">
        <f t="shared" si="21"/>
        <v>vis</v>
      </c>
      <c r="E120" s="25">
        <f>VLOOKUP(C120,Active!C$21:E$964,3,FALSE)</f>
        <v>-193.98862519469077</v>
      </c>
      <c r="F120" s="11" t="s">
        <v>164</v>
      </c>
      <c r="G120" s="9" t="str">
        <f t="shared" si="22"/>
        <v>28085.585</v>
      </c>
      <c r="H120" s="5">
        <f t="shared" si="23"/>
        <v>-15040</v>
      </c>
      <c r="I120" s="26" t="s">
        <v>196</v>
      </c>
      <c r="J120" s="27" t="s">
        <v>197</v>
      </c>
      <c r="K120" s="26">
        <v>-15040</v>
      </c>
      <c r="L120" s="26" t="s">
        <v>198</v>
      </c>
      <c r="M120" s="27" t="s">
        <v>175</v>
      </c>
      <c r="N120" s="27"/>
      <c r="O120" s="28" t="s">
        <v>176</v>
      </c>
      <c r="P120" s="28" t="s">
        <v>177</v>
      </c>
    </row>
    <row r="121" spans="1:16" ht="12.75" customHeight="1" thickBot="1" x14ac:dyDescent="0.25">
      <c r="A121" s="5" t="str">
        <f t="shared" si="18"/>
        <v> PA 44.257 </v>
      </c>
      <c r="B121" s="11" t="str">
        <f t="shared" si="19"/>
        <v>I</v>
      </c>
      <c r="C121" s="5">
        <f t="shared" si="20"/>
        <v>28098.48</v>
      </c>
      <c r="D121" s="9" t="str">
        <f t="shared" si="21"/>
        <v>vis</v>
      </c>
      <c r="E121" s="25">
        <f>VLOOKUP(C121,Active!C$21:E$964,3,FALSE)</f>
        <v>-186.99796107888892</v>
      </c>
      <c r="F121" s="11" t="s">
        <v>164</v>
      </c>
      <c r="G121" s="9" t="str">
        <f t="shared" si="22"/>
        <v>28098.480</v>
      </c>
      <c r="H121" s="5">
        <f t="shared" si="23"/>
        <v>-15033</v>
      </c>
      <c r="I121" s="26" t="s">
        <v>199</v>
      </c>
      <c r="J121" s="27" t="s">
        <v>200</v>
      </c>
      <c r="K121" s="26">
        <v>-15033</v>
      </c>
      <c r="L121" s="26" t="s">
        <v>201</v>
      </c>
      <c r="M121" s="27" t="s">
        <v>175</v>
      </c>
      <c r="N121" s="27"/>
      <c r="O121" s="28" t="s">
        <v>176</v>
      </c>
      <c r="P121" s="28" t="s">
        <v>177</v>
      </c>
    </row>
    <row r="122" spans="1:16" ht="12.75" customHeight="1" thickBot="1" x14ac:dyDescent="0.25">
      <c r="A122" s="5" t="str">
        <f t="shared" si="18"/>
        <v> PA 44.257 </v>
      </c>
      <c r="B122" s="11" t="str">
        <f t="shared" si="19"/>
        <v>I</v>
      </c>
      <c r="C122" s="5">
        <f t="shared" si="20"/>
        <v>28109.535</v>
      </c>
      <c r="D122" s="9" t="str">
        <f t="shared" si="21"/>
        <v>vis</v>
      </c>
      <c r="E122" s="25">
        <f>VLOOKUP(C122,Active!C$21:E$964,3,FALSE)</f>
        <v>-181.00480157519067</v>
      </c>
      <c r="F122" s="11" t="s">
        <v>164</v>
      </c>
      <c r="G122" s="9" t="str">
        <f t="shared" si="22"/>
        <v>28109.535</v>
      </c>
      <c r="H122" s="5">
        <f t="shared" si="23"/>
        <v>-15027</v>
      </c>
      <c r="I122" s="26" t="s">
        <v>202</v>
      </c>
      <c r="J122" s="27" t="s">
        <v>203</v>
      </c>
      <c r="K122" s="26">
        <v>-15027</v>
      </c>
      <c r="L122" s="26" t="s">
        <v>180</v>
      </c>
      <c r="M122" s="27" t="s">
        <v>175</v>
      </c>
      <c r="N122" s="27"/>
      <c r="O122" s="28" t="s">
        <v>204</v>
      </c>
      <c r="P122" s="28" t="s">
        <v>177</v>
      </c>
    </row>
    <row r="123" spans="1:16" ht="12.75" customHeight="1" thickBot="1" x14ac:dyDescent="0.25">
      <c r="A123" s="5" t="str">
        <f t="shared" si="18"/>
        <v> PZ 6.131 </v>
      </c>
      <c r="B123" s="11" t="str">
        <f t="shared" si="19"/>
        <v>I</v>
      </c>
      <c r="C123" s="5">
        <f t="shared" si="20"/>
        <v>28109.544000000002</v>
      </c>
      <c r="D123" s="9" t="str">
        <f t="shared" si="21"/>
        <v>vis</v>
      </c>
      <c r="E123" s="25">
        <f>VLOOKUP(C123,Active!C$21:E$964,3,FALSE)</f>
        <v>-180.9999224765435</v>
      </c>
      <c r="F123" s="11" t="s">
        <v>164</v>
      </c>
      <c r="G123" s="9" t="str">
        <f t="shared" si="22"/>
        <v>28109.544</v>
      </c>
      <c r="H123" s="5">
        <f t="shared" si="23"/>
        <v>-15027</v>
      </c>
      <c r="I123" s="26" t="s">
        <v>205</v>
      </c>
      <c r="J123" s="27" t="s">
        <v>206</v>
      </c>
      <c r="K123" s="26">
        <v>-15027</v>
      </c>
      <c r="L123" s="26" t="s">
        <v>207</v>
      </c>
      <c r="M123" s="27" t="s">
        <v>169</v>
      </c>
      <c r="N123" s="27"/>
      <c r="O123" s="28" t="s">
        <v>170</v>
      </c>
      <c r="P123" s="28" t="s">
        <v>171</v>
      </c>
    </row>
    <row r="124" spans="1:16" ht="12.75" customHeight="1" thickBot="1" x14ac:dyDescent="0.25">
      <c r="A124" s="5" t="str">
        <f t="shared" si="18"/>
        <v> PPEN 6.11 </v>
      </c>
      <c r="B124" s="11" t="str">
        <f t="shared" si="19"/>
        <v>I</v>
      </c>
      <c r="C124" s="5">
        <f t="shared" si="20"/>
        <v>28146.428</v>
      </c>
      <c r="D124" s="9" t="str">
        <f t="shared" si="21"/>
        <v>vis</v>
      </c>
      <c r="E124" s="25">
        <f>VLOOKUP(C124,Active!C$21:E$964,3,FALSE)</f>
        <v>-161.00429198044316</v>
      </c>
      <c r="F124" s="11" t="s">
        <v>164</v>
      </c>
      <c r="G124" s="9" t="str">
        <f t="shared" si="22"/>
        <v>28146.428</v>
      </c>
      <c r="H124" s="5">
        <f t="shared" si="23"/>
        <v>-15007</v>
      </c>
      <c r="I124" s="26" t="s">
        <v>208</v>
      </c>
      <c r="J124" s="27" t="s">
        <v>209</v>
      </c>
      <c r="K124" s="26">
        <v>-15007</v>
      </c>
      <c r="L124" s="26" t="s">
        <v>210</v>
      </c>
      <c r="M124" s="27" t="s">
        <v>175</v>
      </c>
      <c r="N124" s="27"/>
      <c r="O124" s="28" t="s">
        <v>211</v>
      </c>
      <c r="P124" s="28" t="s">
        <v>212</v>
      </c>
    </row>
    <row r="125" spans="1:16" ht="12.75" customHeight="1" thickBot="1" x14ac:dyDescent="0.25">
      <c r="A125" s="5" t="str">
        <f t="shared" si="18"/>
        <v> PPEN 6.11 </v>
      </c>
      <c r="B125" s="11" t="str">
        <f t="shared" si="19"/>
        <v>I</v>
      </c>
      <c r="C125" s="5">
        <f t="shared" si="20"/>
        <v>28258.946</v>
      </c>
      <c r="D125" s="9" t="str">
        <f t="shared" si="21"/>
        <v>vis</v>
      </c>
      <c r="E125" s="25">
        <f>VLOOKUP(C125,Active!C$21:E$964,3,FALSE)</f>
        <v>-100.00580070616896</v>
      </c>
      <c r="F125" s="11" t="s">
        <v>164</v>
      </c>
      <c r="G125" s="9" t="str">
        <f t="shared" si="22"/>
        <v>28258.946</v>
      </c>
      <c r="H125" s="5">
        <f t="shared" si="23"/>
        <v>-14946</v>
      </c>
      <c r="I125" s="26" t="s">
        <v>213</v>
      </c>
      <c r="J125" s="27" t="s">
        <v>214</v>
      </c>
      <c r="K125" s="26">
        <v>-14946</v>
      </c>
      <c r="L125" s="26" t="s">
        <v>215</v>
      </c>
      <c r="M125" s="27" t="s">
        <v>175</v>
      </c>
      <c r="N125" s="27"/>
      <c r="O125" s="28" t="s">
        <v>211</v>
      </c>
      <c r="P125" s="28" t="s">
        <v>212</v>
      </c>
    </row>
    <row r="126" spans="1:16" ht="12.75" customHeight="1" thickBot="1" x14ac:dyDescent="0.25">
      <c r="A126" s="5" t="str">
        <f t="shared" si="18"/>
        <v> PPEN 6.11 </v>
      </c>
      <c r="B126" s="11" t="str">
        <f t="shared" si="19"/>
        <v>I</v>
      </c>
      <c r="C126" s="5">
        <f t="shared" si="20"/>
        <v>28282.94</v>
      </c>
      <c r="D126" s="9" t="str">
        <f t="shared" si="21"/>
        <v>vis</v>
      </c>
      <c r="E126" s="25">
        <f>VLOOKUP(C126,Active!C$21:E$964,3,FALSE)</f>
        <v>-86.998123715510914</v>
      </c>
      <c r="F126" s="11" t="s">
        <v>164</v>
      </c>
      <c r="G126" s="9" t="str">
        <f t="shared" si="22"/>
        <v>28282.940</v>
      </c>
      <c r="H126" s="5">
        <f t="shared" si="23"/>
        <v>-14933</v>
      </c>
      <c r="I126" s="26" t="s">
        <v>216</v>
      </c>
      <c r="J126" s="27" t="s">
        <v>217</v>
      </c>
      <c r="K126" s="26">
        <v>-14933</v>
      </c>
      <c r="L126" s="26" t="s">
        <v>218</v>
      </c>
      <c r="M126" s="27" t="s">
        <v>175</v>
      </c>
      <c r="N126" s="27"/>
      <c r="O126" s="28" t="s">
        <v>211</v>
      </c>
      <c r="P126" s="28" t="s">
        <v>212</v>
      </c>
    </row>
    <row r="127" spans="1:16" ht="12.75" customHeight="1" thickBot="1" x14ac:dyDescent="0.25">
      <c r="A127" s="5" t="str">
        <f t="shared" si="18"/>
        <v> PPEN 6.11 </v>
      </c>
      <c r="B127" s="11" t="str">
        <f t="shared" si="19"/>
        <v>I</v>
      </c>
      <c r="C127" s="5">
        <f t="shared" si="20"/>
        <v>28297.714</v>
      </c>
      <c r="D127" s="9" t="str">
        <f t="shared" si="21"/>
        <v>vis</v>
      </c>
      <c r="E127" s="25">
        <f>VLOOKUP(C127,Active!C$21:E$964,3,FALSE)</f>
        <v>-78.988812226805081</v>
      </c>
      <c r="F127" s="11" t="s">
        <v>164</v>
      </c>
      <c r="G127" s="9" t="str">
        <f t="shared" si="22"/>
        <v>28297.714</v>
      </c>
      <c r="H127" s="5">
        <f t="shared" si="23"/>
        <v>-14925</v>
      </c>
      <c r="I127" s="26" t="s">
        <v>219</v>
      </c>
      <c r="J127" s="27" t="s">
        <v>220</v>
      </c>
      <c r="K127" s="26">
        <v>-14925</v>
      </c>
      <c r="L127" s="26" t="s">
        <v>221</v>
      </c>
      <c r="M127" s="27" t="s">
        <v>175</v>
      </c>
      <c r="N127" s="27"/>
      <c r="O127" s="28" t="s">
        <v>211</v>
      </c>
      <c r="P127" s="28" t="s">
        <v>212</v>
      </c>
    </row>
    <row r="128" spans="1:16" ht="12.75" customHeight="1" thickBot="1" x14ac:dyDescent="0.25">
      <c r="A128" s="5" t="str">
        <f t="shared" si="18"/>
        <v> PA 44.257 </v>
      </c>
      <c r="B128" s="11" t="str">
        <f t="shared" si="19"/>
        <v>I</v>
      </c>
      <c r="C128" s="5">
        <f t="shared" si="20"/>
        <v>28308.763999999999</v>
      </c>
      <c r="D128" s="9" t="str">
        <f t="shared" si="21"/>
        <v>vis</v>
      </c>
      <c r="E128" s="25">
        <f>VLOOKUP(C128,Active!C$21:E$964,3,FALSE)</f>
        <v>-72.998363333466372</v>
      </c>
      <c r="F128" s="11" t="s">
        <v>164</v>
      </c>
      <c r="G128" s="9" t="str">
        <f t="shared" si="22"/>
        <v>28308.764</v>
      </c>
      <c r="H128" s="5">
        <f t="shared" si="23"/>
        <v>-14919</v>
      </c>
      <c r="I128" s="26" t="s">
        <v>222</v>
      </c>
      <c r="J128" s="27" t="s">
        <v>223</v>
      </c>
      <c r="K128" s="26">
        <v>-14919</v>
      </c>
      <c r="L128" s="26" t="s">
        <v>201</v>
      </c>
      <c r="M128" s="27" t="s">
        <v>175</v>
      </c>
      <c r="N128" s="27"/>
      <c r="O128" s="28" t="s">
        <v>176</v>
      </c>
      <c r="P128" s="28" t="s">
        <v>177</v>
      </c>
    </row>
    <row r="129" spans="1:16" ht="12.75" customHeight="1" thickBot="1" x14ac:dyDescent="0.25">
      <c r="A129" s="5" t="str">
        <f t="shared" si="18"/>
        <v> PPEN 6.11 </v>
      </c>
      <c r="B129" s="11" t="str">
        <f t="shared" si="19"/>
        <v>I</v>
      </c>
      <c r="C129" s="5">
        <f t="shared" si="20"/>
        <v>28321.681</v>
      </c>
      <c r="D129" s="9" t="str">
        <f t="shared" si="21"/>
        <v>vis</v>
      </c>
      <c r="E129" s="25">
        <f>VLOOKUP(C129,Active!C$21:E$964,3,FALSE)</f>
        <v>-65.995772532084573</v>
      </c>
      <c r="F129" s="11" t="s">
        <v>164</v>
      </c>
      <c r="G129" s="9" t="str">
        <f t="shared" si="22"/>
        <v>28321.681</v>
      </c>
      <c r="H129" s="5">
        <f t="shared" si="23"/>
        <v>-14912</v>
      </c>
      <c r="I129" s="26" t="s">
        <v>224</v>
      </c>
      <c r="J129" s="27" t="s">
        <v>225</v>
      </c>
      <c r="K129" s="26">
        <v>-14912</v>
      </c>
      <c r="L129" s="26" t="s">
        <v>226</v>
      </c>
      <c r="M129" s="27" t="s">
        <v>175</v>
      </c>
      <c r="N129" s="27"/>
      <c r="O129" s="28" t="s">
        <v>211</v>
      </c>
      <c r="P129" s="28" t="s">
        <v>212</v>
      </c>
    </row>
    <row r="130" spans="1:16" ht="12.75" customHeight="1" thickBot="1" x14ac:dyDescent="0.25">
      <c r="A130" s="5" t="str">
        <f t="shared" si="18"/>
        <v> PPEN 6.11 </v>
      </c>
      <c r="B130" s="11" t="str">
        <f t="shared" si="19"/>
        <v>I</v>
      </c>
      <c r="C130" s="5">
        <f t="shared" si="20"/>
        <v>28345.654999999999</v>
      </c>
      <c r="D130" s="9" t="str">
        <f t="shared" si="21"/>
        <v>vis</v>
      </c>
      <c r="E130" s="25">
        <f>VLOOKUP(C130,Active!C$21:E$964,3,FALSE)</f>
        <v>-52.998937982862678</v>
      </c>
      <c r="F130" s="11" t="s">
        <v>164</v>
      </c>
      <c r="G130" s="9" t="str">
        <f t="shared" si="22"/>
        <v>28345.655</v>
      </c>
      <c r="H130" s="5">
        <f t="shared" si="23"/>
        <v>-14899</v>
      </c>
      <c r="I130" s="26" t="s">
        <v>227</v>
      </c>
      <c r="J130" s="27" t="s">
        <v>228</v>
      </c>
      <c r="K130" s="26">
        <v>-14899</v>
      </c>
      <c r="L130" s="26" t="s">
        <v>201</v>
      </c>
      <c r="M130" s="27" t="s">
        <v>175</v>
      </c>
      <c r="N130" s="27"/>
      <c r="O130" s="28" t="s">
        <v>211</v>
      </c>
      <c r="P130" s="28" t="s">
        <v>212</v>
      </c>
    </row>
    <row r="131" spans="1:16" ht="12.75" customHeight="1" thickBot="1" x14ac:dyDescent="0.25">
      <c r="A131" s="5" t="str">
        <f t="shared" si="18"/>
        <v> PPEN 6.11 </v>
      </c>
      <c r="B131" s="11" t="str">
        <f t="shared" si="19"/>
        <v>I</v>
      </c>
      <c r="C131" s="5">
        <f t="shared" si="20"/>
        <v>28356.725999999999</v>
      </c>
      <c r="D131" s="9" t="str">
        <f t="shared" si="21"/>
        <v>vis</v>
      </c>
      <c r="E131" s="25">
        <f>VLOOKUP(C131,Active!C$21:E$964,3,FALSE)</f>
        <v>-46.99710452601591</v>
      </c>
      <c r="F131" s="11" t="s">
        <v>164</v>
      </c>
      <c r="G131" s="9" t="str">
        <f t="shared" si="22"/>
        <v>28356.726</v>
      </c>
      <c r="H131" s="5">
        <f t="shared" si="23"/>
        <v>-14893</v>
      </c>
      <c r="I131" s="26" t="s">
        <v>229</v>
      </c>
      <c r="J131" s="27" t="s">
        <v>230</v>
      </c>
      <c r="K131" s="26">
        <v>-14893</v>
      </c>
      <c r="L131" s="26" t="s">
        <v>195</v>
      </c>
      <c r="M131" s="27" t="s">
        <v>175</v>
      </c>
      <c r="N131" s="27"/>
      <c r="O131" s="28" t="s">
        <v>211</v>
      </c>
      <c r="P131" s="28" t="s">
        <v>212</v>
      </c>
    </row>
    <row r="132" spans="1:16" ht="12.75" customHeight="1" thickBot="1" x14ac:dyDescent="0.25">
      <c r="A132" s="5" t="str">
        <f t="shared" si="18"/>
        <v> PPEN 6.11 </v>
      </c>
      <c r="B132" s="11" t="str">
        <f t="shared" si="19"/>
        <v>I</v>
      </c>
      <c r="C132" s="5">
        <f t="shared" si="20"/>
        <v>28358.560000000001</v>
      </c>
      <c r="D132" s="9" t="str">
        <f t="shared" si="21"/>
        <v>vis</v>
      </c>
      <c r="E132" s="25">
        <f>VLOOKUP(C132,Active!C$21:E$964,3,FALSE)</f>
        <v>-46.002852646341772</v>
      </c>
      <c r="F132" s="11" t="s">
        <v>164</v>
      </c>
      <c r="G132" s="9" t="str">
        <f t="shared" si="22"/>
        <v>28358.560</v>
      </c>
      <c r="H132" s="5">
        <f t="shared" si="23"/>
        <v>-14892</v>
      </c>
      <c r="I132" s="26" t="s">
        <v>231</v>
      </c>
      <c r="J132" s="27" t="s">
        <v>232</v>
      </c>
      <c r="K132" s="26">
        <v>-14892</v>
      </c>
      <c r="L132" s="26" t="s">
        <v>233</v>
      </c>
      <c r="M132" s="27" t="s">
        <v>175</v>
      </c>
      <c r="N132" s="27"/>
      <c r="O132" s="28" t="s">
        <v>211</v>
      </c>
      <c r="P132" s="28" t="s">
        <v>212</v>
      </c>
    </row>
    <row r="133" spans="1:16" ht="12.75" customHeight="1" thickBot="1" x14ac:dyDescent="0.25">
      <c r="A133" s="5" t="str">
        <f t="shared" si="18"/>
        <v> PA 44.257 </v>
      </c>
      <c r="B133" s="11" t="str">
        <f t="shared" si="19"/>
        <v>I</v>
      </c>
      <c r="C133" s="5">
        <f t="shared" si="20"/>
        <v>28417.588</v>
      </c>
      <c r="D133" s="9" t="str">
        <f t="shared" si="21"/>
        <v>vis</v>
      </c>
      <c r="E133" s="25">
        <f>VLOOKUP(C133,Active!C$21:E$964,3,FALSE)</f>
        <v>-14.00247099240408</v>
      </c>
      <c r="F133" s="11" t="s">
        <v>164</v>
      </c>
      <c r="G133" s="9" t="str">
        <f t="shared" si="22"/>
        <v>28417.588</v>
      </c>
      <c r="H133" s="5">
        <f t="shared" si="23"/>
        <v>-14860</v>
      </c>
      <c r="I133" s="26" t="s">
        <v>234</v>
      </c>
      <c r="J133" s="27" t="s">
        <v>235</v>
      </c>
      <c r="K133" s="26">
        <v>-14860</v>
      </c>
      <c r="L133" s="26" t="s">
        <v>236</v>
      </c>
      <c r="M133" s="27" t="s">
        <v>175</v>
      </c>
      <c r="N133" s="27"/>
      <c r="O133" s="28" t="s">
        <v>176</v>
      </c>
      <c r="P133" s="28" t="s">
        <v>177</v>
      </c>
    </row>
    <row r="134" spans="1:16" ht="12.75" customHeight="1" thickBot="1" x14ac:dyDescent="0.25">
      <c r="A134" s="5" t="str">
        <f t="shared" si="18"/>
        <v> AN 263.152 </v>
      </c>
      <c r="B134" s="11" t="str">
        <f t="shared" si="19"/>
        <v>I</v>
      </c>
      <c r="C134" s="5">
        <f t="shared" si="20"/>
        <v>28419.436000000002</v>
      </c>
      <c r="D134" s="9" t="str">
        <f t="shared" si="21"/>
        <v>vis</v>
      </c>
      <c r="E134" s="25">
        <f>VLOOKUP(C134,Active!C$21:E$964,3,FALSE)</f>
        <v>-13.000629403725227</v>
      </c>
      <c r="F134" s="11" t="s">
        <v>164</v>
      </c>
      <c r="G134" s="9" t="str">
        <f t="shared" si="22"/>
        <v>28419.436</v>
      </c>
      <c r="H134" s="5">
        <f t="shared" si="23"/>
        <v>-14859</v>
      </c>
      <c r="I134" s="26" t="s">
        <v>237</v>
      </c>
      <c r="J134" s="27" t="s">
        <v>238</v>
      </c>
      <c r="K134" s="26">
        <v>-14859</v>
      </c>
      <c r="L134" s="26" t="s">
        <v>239</v>
      </c>
      <c r="M134" s="27" t="s">
        <v>175</v>
      </c>
      <c r="N134" s="27"/>
      <c r="O134" s="28" t="s">
        <v>240</v>
      </c>
      <c r="P134" s="28" t="s">
        <v>241</v>
      </c>
    </row>
    <row r="135" spans="1:16" ht="12.75" customHeight="1" thickBot="1" x14ac:dyDescent="0.25">
      <c r="A135" s="5" t="str">
        <f t="shared" si="18"/>
        <v> PZ 6.131 </v>
      </c>
      <c r="B135" s="11" t="str">
        <f t="shared" si="19"/>
        <v>I</v>
      </c>
      <c r="C135" s="5">
        <f t="shared" si="20"/>
        <v>28419.437999999998</v>
      </c>
      <c r="D135" s="9" t="str">
        <f t="shared" si="21"/>
        <v>vis</v>
      </c>
      <c r="E135" s="25">
        <f>VLOOKUP(C135,Active!C$21:E$964,3,FALSE)</f>
        <v>-12.99954515958339</v>
      </c>
      <c r="F135" s="11" t="s">
        <v>164</v>
      </c>
      <c r="G135" s="9" t="str">
        <f t="shared" si="22"/>
        <v>28419.438</v>
      </c>
      <c r="H135" s="5">
        <f t="shared" si="23"/>
        <v>-14859</v>
      </c>
      <c r="I135" s="26" t="s">
        <v>242</v>
      </c>
      <c r="J135" s="27" t="s">
        <v>243</v>
      </c>
      <c r="K135" s="26">
        <v>-14859</v>
      </c>
      <c r="L135" s="26" t="s">
        <v>192</v>
      </c>
      <c r="M135" s="27" t="s">
        <v>169</v>
      </c>
      <c r="N135" s="27"/>
      <c r="O135" s="28" t="s">
        <v>170</v>
      </c>
      <c r="P135" s="28" t="s">
        <v>171</v>
      </c>
    </row>
    <row r="136" spans="1:16" ht="12.75" customHeight="1" thickBot="1" x14ac:dyDescent="0.25">
      <c r="A136" s="5" t="str">
        <f t="shared" si="18"/>
        <v> PA 44.257 </v>
      </c>
      <c r="B136" s="11" t="str">
        <f t="shared" si="19"/>
        <v>I</v>
      </c>
      <c r="C136" s="5">
        <f t="shared" si="20"/>
        <v>28419.438999999998</v>
      </c>
      <c r="D136" s="9" t="str">
        <f t="shared" si="21"/>
        <v>vis</v>
      </c>
      <c r="E136" s="25">
        <f>VLOOKUP(C136,Active!C$21:E$964,3,FALSE)</f>
        <v>-12.999003037511484</v>
      </c>
      <c r="F136" s="11" t="s">
        <v>164</v>
      </c>
      <c r="G136" s="9" t="str">
        <f t="shared" si="22"/>
        <v>28419.439</v>
      </c>
      <c r="H136" s="5">
        <f t="shared" si="23"/>
        <v>-14859</v>
      </c>
      <c r="I136" s="26" t="s">
        <v>244</v>
      </c>
      <c r="J136" s="27" t="s">
        <v>245</v>
      </c>
      <c r="K136" s="26">
        <v>-14859</v>
      </c>
      <c r="L136" s="26" t="s">
        <v>201</v>
      </c>
      <c r="M136" s="27" t="s">
        <v>175</v>
      </c>
      <c r="N136" s="27"/>
      <c r="O136" s="28" t="s">
        <v>176</v>
      </c>
      <c r="P136" s="28" t="s">
        <v>177</v>
      </c>
    </row>
    <row r="137" spans="1:16" ht="12.75" customHeight="1" thickBot="1" x14ac:dyDescent="0.25">
      <c r="A137" s="5" t="str">
        <f t="shared" si="18"/>
        <v> PPEN 6.11 </v>
      </c>
      <c r="B137" s="11" t="str">
        <f t="shared" si="19"/>
        <v>I</v>
      </c>
      <c r="C137" s="5">
        <f t="shared" si="20"/>
        <v>28419.446</v>
      </c>
      <c r="D137" s="9" t="str">
        <f t="shared" si="21"/>
        <v>vis</v>
      </c>
      <c r="E137" s="25">
        <f>VLOOKUP(C137,Active!C$21:E$964,3,FALSE)</f>
        <v>-12.995208183008142</v>
      </c>
      <c r="F137" s="11" t="s">
        <v>164</v>
      </c>
      <c r="G137" s="9" t="str">
        <f t="shared" si="22"/>
        <v>28419.446</v>
      </c>
      <c r="H137" s="5">
        <f t="shared" si="23"/>
        <v>-14859</v>
      </c>
      <c r="I137" s="26" t="s">
        <v>246</v>
      </c>
      <c r="J137" s="27" t="s">
        <v>247</v>
      </c>
      <c r="K137" s="26">
        <v>-14859</v>
      </c>
      <c r="L137" s="26" t="s">
        <v>189</v>
      </c>
      <c r="M137" s="27" t="s">
        <v>175</v>
      </c>
      <c r="N137" s="27"/>
      <c r="O137" s="28" t="s">
        <v>248</v>
      </c>
      <c r="P137" s="28" t="s">
        <v>212</v>
      </c>
    </row>
    <row r="138" spans="1:16" ht="12.75" customHeight="1" thickBot="1" x14ac:dyDescent="0.25">
      <c r="A138" s="5" t="str">
        <f t="shared" si="18"/>
        <v> AN 263.152 </v>
      </c>
      <c r="B138" s="11" t="str">
        <f t="shared" si="19"/>
        <v>I</v>
      </c>
      <c r="C138" s="5">
        <f t="shared" si="20"/>
        <v>28421.285</v>
      </c>
      <c r="D138" s="9" t="str">
        <f t="shared" si="21"/>
        <v>vis</v>
      </c>
      <c r="E138" s="25">
        <f>VLOOKUP(C138,Active!C$21:E$964,3,FALSE)</f>
        <v>-11.998245692976443</v>
      </c>
      <c r="F138" s="11" t="s">
        <v>164</v>
      </c>
      <c r="G138" s="9" t="str">
        <f t="shared" si="22"/>
        <v>28421.285</v>
      </c>
      <c r="H138" s="5">
        <f t="shared" si="23"/>
        <v>-14858</v>
      </c>
      <c r="I138" s="26" t="s">
        <v>249</v>
      </c>
      <c r="J138" s="27" t="s">
        <v>250</v>
      </c>
      <c r="K138" s="26">
        <v>-14858</v>
      </c>
      <c r="L138" s="26" t="s">
        <v>218</v>
      </c>
      <c r="M138" s="27" t="s">
        <v>175</v>
      </c>
      <c r="N138" s="27"/>
      <c r="O138" s="28" t="s">
        <v>240</v>
      </c>
      <c r="P138" s="28" t="s">
        <v>241</v>
      </c>
    </row>
    <row r="139" spans="1:16" ht="12.75" customHeight="1" thickBot="1" x14ac:dyDescent="0.25">
      <c r="A139" s="5" t="str">
        <f t="shared" ref="A139:A170" si="24">P139</f>
        <v> PPEN 6.11 </v>
      </c>
      <c r="B139" s="11" t="str">
        <f t="shared" ref="B139:B170" si="25">IF(H139=INT(H139),"I","II")</f>
        <v>I</v>
      </c>
      <c r="C139" s="5">
        <f t="shared" ref="C139:C170" si="26">1*G139</f>
        <v>28428.656999999999</v>
      </c>
      <c r="D139" s="9" t="str">
        <f t="shared" ref="D139:D170" si="27">VLOOKUP(F139,I$1:J$5,2,FALSE)</f>
        <v>vis</v>
      </c>
      <c r="E139" s="25">
        <f>VLOOKUP(C139,Active!C$21:E$964,3,FALSE)</f>
        <v>-8.0017217797011266</v>
      </c>
      <c r="F139" s="11" t="s">
        <v>164</v>
      </c>
      <c r="G139" s="9" t="str">
        <f t="shared" ref="G139:G170" si="28">MID(I139,3,LEN(I139)-3)</f>
        <v>28428.657</v>
      </c>
      <c r="H139" s="5">
        <f t="shared" ref="H139:H170" si="29">1*K139</f>
        <v>-14854</v>
      </c>
      <c r="I139" s="26" t="s">
        <v>251</v>
      </c>
      <c r="J139" s="27" t="s">
        <v>252</v>
      </c>
      <c r="K139" s="26">
        <v>-14854</v>
      </c>
      <c r="L139" s="26" t="s">
        <v>253</v>
      </c>
      <c r="M139" s="27" t="s">
        <v>175</v>
      </c>
      <c r="N139" s="27"/>
      <c r="O139" s="28" t="s">
        <v>248</v>
      </c>
      <c r="P139" s="28" t="s">
        <v>212</v>
      </c>
    </row>
    <row r="140" spans="1:16" ht="12.75" customHeight="1" thickBot="1" x14ac:dyDescent="0.25">
      <c r="A140" s="5" t="str">
        <f t="shared" si="24"/>
        <v> AN 263.152 </v>
      </c>
      <c r="B140" s="11" t="str">
        <f t="shared" si="25"/>
        <v>I</v>
      </c>
      <c r="C140" s="5">
        <f t="shared" si="26"/>
        <v>28432.350999999999</v>
      </c>
      <c r="D140" s="9" t="str">
        <f t="shared" si="27"/>
        <v>vis</v>
      </c>
      <c r="E140" s="25">
        <f>VLOOKUP(C140,Active!C$21:E$964,3,FALSE)</f>
        <v>-5.9991228464892075</v>
      </c>
      <c r="F140" s="11" t="s">
        <v>164</v>
      </c>
      <c r="G140" s="9" t="str">
        <f t="shared" si="28"/>
        <v>28432.351</v>
      </c>
      <c r="H140" s="5">
        <f t="shared" si="29"/>
        <v>-14852</v>
      </c>
      <c r="I140" s="26" t="s">
        <v>254</v>
      </c>
      <c r="J140" s="27" t="s">
        <v>255</v>
      </c>
      <c r="K140" s="26">
        <v>-14852</v>
      </c>
      <c r="L140" s="26" t="s">
        <v>201</v>
      </c>
      <c r="M140" s="27" t="s">
        <v>175</v>
      </c>
      <c r="N140" s="27"/>
      <c r="O140" s="28" t="s">
        <v>240</v>
      </c>
      <c r="P140" s="28" t="s">
        <v>241</v>
      </c>
    </row>
    <row r="141" spans="1:16" ht="12.75" customHeight="1" thickBot="1" x14ac:dyDescent="0.25">
      <c r="A141" s="5" t="str">
        <f t="shared" si="24"/>
        <v> PA 44.257 </v>
      </c>
      <c r="B141" s="11" t="str">
        <f t="shared" si="25"/>
        <v>I</v>
      </c>
      <c r="C141" s="5">
        <f t="shared" si="26"/>
        <v>28454.496999999999</v>
      </c>
      <c r="D141" s="9" t="str">
        <f t="shared" si="27"/>
        <v>vis</v>
      </c>
      <c r="E141" s="25">
        <f>VLOOKUP(C141,Active!C$21:E$964,3,FALSE)</f>
        <v>6.0067125554919452</v>
      </c>
      <c r="F141" s="11" t="s">
        <v>164</v>
      </c>
      <c r="G141" s="9" t="str">
        <f t="shared" si="28"/>
        <v>28454.497</v>
      </c>
      <c r="H141" s="5">
        <f t="shared" si="29"/>
        <v>-14840</v>
      </c>
      <c r="I141" s="26" t="s">
        <v>259</v>
      </c>
      <c r="J141" s="27" t="s">
        <v>260</v>
      </c>
      <c r="K141" s="26">
        <v>-14840</v>
      </c>
      <c r="L141" s="26" t="s">
        <v>261</v>
      </c>
      <c r="M141" s="27" t="s">
        <v>175</v>
      </c>
      <c r="N141" s="27"/>
      <c r="O141" s="28" t="s">
        <v>176</v>
      </c>
      <c r="P141" s="28" t="s">
        <v>177</v>
      </c>
    </row>
    <row r="142" spans="1:16" ht="12.75" customHeight="1" thickBot="1" x14ac:dyDescent="0.25">
      <c r="A142" s="5" t="str">
        <f t="shared" si="24"/>
        <v> PPEN 6.11 </v>
      </c>
      <c r="B142" s="11" t="str">
        <f t="shared" si="25"/>
        <v>I</v>
      </c>
      <c r="C142" s="5">
        <f t="shared" si="26"/>
        <v>28463.707999999999</v>
      </c>
      <c r="D142" s="9" t="str">
        <f t="shared" si="27"/>
        <v>vis</v>
      </c>
      <c r="E142" s="25">
        <f>VLOOKUP(C142,Active!C$21:E$964,3,FALSE)</f>
        <v>11.000198958798961</v>
      </c>
      <c r="F142" s="11" t="s">
        <v>164</v>
      </c>
      <c r="G142" s="9" t="str">
        <f t="shared" si="28"/>
        <v>28463.708</v>
      </c>
      <c r="H142" s="5">
        <f t="shared" si="29"/>
        <v>-14835</v>
      </c>
      <c r="I142" s="26" t="s">
        <v>262</v>
      </c>
      <c r="J142" s="27" t="s">
        <v>263</v>
      </c>
      <c r="K142" s="26">
        <v>-14835</v>
      </c>
      <c r="L142" s="26" t="s">
        <v>192</v>
      </c>
      <c r="M142" s="27" t="s">
        <v>175</v>
      </c>
      <c r="N142" s="27"/>
      <c r="O142" s="28" t="s">
        <v>248</v>
      </c>
      <c r="P142" s="28" t="s">
        <v>212</v>
      </c>
    </row>
    <row r="143" spans="1:16" ht="12.75" customHeight="1" thickBot="1" x14ac:dyDescent="0.25">
      <c r="A143" s="5" t="str">
        <f t="shared" si="24"/>
        <v> PPEN 6.11 </v>
      </c>
      <c r="B143" s="11" t="str">
        <f t="shared" si="25"/>
        <v>I</v>
      </c>
      <c r="C143" s="5">
        <f t="shared" si="26"/>
        <v>28489.522000000001</v>
      </c>
      <c r="D143" s="9" t="str">
        <f t="shared" si="27"/>
        <v>vis</v>
      </c>
      <c r="E143" s="25">
        <f>VLOOKUP(C143,Active!C$21:E$964,3,FALSE)</f>
        <v>24.994538120126425</v>
      </c>
      <c r="F143" s="11" t="s">
        <v>164</v>
      </c>
      <c r="G143" s="9" t="str">
        <f t="shared" si="28"/>
        <v>28489.522</v>
      </c>
      <c r="H143" s="5">
        <f t="shared" si="29"/>
        <v>-14821</v>
      </c>
      <c r="I143" s="26" t="s">
        <v>264</v>
      </c>
      <c r="J143" s="27" t="s">
        <v>265</v>
      </c>
      <c r="K143" s="26">
        <v>-14821</v>
      </c>
      <c r="L143" s="26" t="s">
        <v>183</v>
      </c>
      <c r="M143" s="27" t="s">
        <v>175</v>
      </c>
      <c r="N143" s="27"/>
      <c r="O143" s="28" t="s">
        <v>248</v>
      </c>
      <c r="P143" s="28" t="s">
        <v>212</v>
      </c>
    </row>
    <row r="144" spans="1:16" ht="12.75" customHeight="1" thickBot="1" x14ac:dyDescent="0.25">
      <c r="A144" s="5" t="str">
        <f t="shared" si="24"/>
        <v> AN 263.152 </v>
      </c>
      <c r="B144" s="11" t="str">
        <f t="shared" si="25"/>
        <v>I</v>
      </c>
      <c r="C144" s="5">
        <f t="shared" si="26"/>
        <v>28528.27</v>
      </c>
      <c r="D144" s="9" t="str">
        <f t="shared" si="27"/>
        <v>vis</v>
      </c>
      <c r="E144" s="25">
        <f>VLOOKUP(C144,Active!C$21:E$964,3,FALSE)</f>
        <v>46.000684158054149</v>
      </c>
      <c r="F144" s="11" t="s">
        <v>164</v>
      </c>
      <c r="G144" s="9" t="str">
        <f t="shared" si="28"/>
        <v>28528.270</v>
      </c>
      <c r="H144" s="5">
        <f t="shared" si="29"/>
        <v>-14800</v>
      </c>
      <c r="I144" s="26" t="s">
        <v>266</v>
      </c>
      <c r="J144" s="27" t="s">
        <v>267</v>
      </c>
      <c r="K144" s="26">
        <v>-14800</v>
      </c>
      <c r="L144" s="26" t="s">
        <v>201</v>
      </c>
      <c r="M144" s="27" t="s">
        <v>175</v>
      </c>
      <c r="N144" s="27"/>
      <c r="O144" s="28" t="s">
        <v>240</v>
      </c>
      <c r="P144" s="28" t="s">
        <v>241</v>
      </c>
    </row>
    <row r="145" spans="1:16" ht="12.75" customHeight="1" thickBot="1" x14ac:dyDescent="0.25">
      <c r="A145" s="5" t="str">
        <f t="shared" si="24"/>
        <v> PPEN 6.11 </v>
      </c>
      <c r="B145" s="11" t="str">
        <f t="shared" si="25"/>
        <v>I</v>
      </c>
      <c r="C145" s="5">
        <f t="shared" si="26"/>
        <v>28614.960999999999</v>
      </c>
      <c r="D145" s="9" t="str">
        <f t="shared" si="27"/>
        <v>vis</v>
      </c>
      <c r="E145" s="25">
        <f>VLOOKUP(C145,Active!C$21:E$964,3,FALSE)</f>
        <v>92.997788684068084</v>
      </c>
      <c r="F145" s="11" t="s">
        <v>164</v>
      </c>
      <c r="G145" s="9" t="str">
        <f t="shared" si="28"/>
        <v>28614.961</v>
      </c>
      <c r="H145" s="5">
        <f t="shared" si="29"/>
        <v>-14753</v>
      </c>
      <c r="I145" s="26" t="s">
        <v>268</v>
      </c>
      <c r="J145" s="27" t="s">
        <v>269</v>
      </c>
      <c r="K145" s="26">
        <v>-14753</v>
      </c>
      <c r="L145" s="26" t="s">
        <v>253</v>
      </c>
      <c r="M145" s="27" t="s">
        <v>175</v>
      </c>
      <c r="N145" s="27"/>
      <c r="O145" s="28" t="s">
        <v>248</v>
      </c>
      <c r="P145" s="28" t="s">
        <v>212</v>
      </c>
    </row>
    <row r="146" spans="1:16" ht="12.75" customHeight="1" thickBot="1" x14ac:dyDescent="0.25">
      <c r="A146" s="5" t="str">
        <f t="shared" si="24"/>
        <v> PPEN 6.11 </v>
      </c>
      <c r="B146" s="11" t="str">
        <f t="shared" si="25"/>
        <v>I</v>
      </c>
      <c r="C146" s="5">
        <f t="shared" si="26"/>
        <v>28640.787</v>
      </c>
      <c r="D146" s="9" t="str">
        <f t="shared" si="27"/>
        <v>vis</v>
      </c>
      <c r="E146" s="25">
        <f>VLOOKUP(C146,Active!C$21:E$964,3,FALSE)</f>
        <v>106.99863331025645</v>
      </c>
      <c r="F146" s="11" t="s">
        <v>164</v>
      </c>
      <c r="G146" s="9" t="str">
        <f t="shared" si="28"/>
        <v>28640.787</v>
      </c>
      <c r="H146" s="5">
        <f t="shared" si="29"/>
        <v>-14739</v>
      </c>
      <c r="I146" s="26" t="s">
        <v>270</v>
      </c>
      <c r="J146" s="27" t="s">
        <v>271</v>
      </c>
      <c r="K146" s="26">
        <v>-14739</v>
      </c>
      <c r="L146" s="26" t="s">
        <v>239</v>
      </c>
      <c r="M146" s="27" t="s">
        <v>175</v>
      </c>
      <c r="N146" s="27"/>
      <c r="O146" s="28" t="s">
        <v>248</v>
      </c>
      <c r="P146" s="28" t="s">
        <v>212</v>
      </c>
    </row>
    <row r="147" spans="1:16" ht="12.75" customHeight="1" thickBot="1" x14ac:dyDescent="0.25">
      <c r="A147" s="5" t="str">
        <f t="shared" si="24"/>
        <v> PPEN 6.11 </v>
      </c>
      <c r="B147" s="11" t="str">
        <f t="shared" si="25"/>
        <v>I</v>
      </c>
      <c r="C147" s="5">
        <f t="shared" si="26"/>
        <v>28653.705000000002</v>
      </c>
      <c r="D147" s="9" t="str">
        <f t="shared" si="27"/>
        <v>vis</v>
      </c>
      <c r="E147" s="25">
        <f>VLOOKUP(C147,Active!C$21:E$964,3,FALSE)</f>
        <v>114.00176623371016</v>
      </c>
      <c r="F147" s="11" t="s">
        <v>164</v>
      </c>
      <c r="G147" s="9" t="str">
        <f t="shared" si="28"/>
        <v>28653.705</v>
      </c>
      <c r="H147" s="5">
        <f t="shared" si="29"/>
        <v>-14732</v>
      </c>
      <c r="I147" s="26" t="s">
        <v>272</v>
      </c>
      <c r="J147" s="27" t="s">
        <v>273</v>
      </c>
      <c r="K147" s="26">
        <v>-14732</v>
      </c>
      <c r="L147" s="26" t="s">
        <v>195</v>
      </c>
      <c r="M147" s="27" t="s">
        <v>175</v>
      </c>
      <c r="N147" s="27"/>
      <c r="O147" s="28" t="s">
        <v>248</v>
      </c>
      <c r="P147" s="28" t="s">
        <v>212</v>
      </c>
    </row>
    <row r="148" spans="1:16" ht="12.75" customHeight="1" thickBot="1" x14ac:dyDescent="0.25">
      <c r="A148" s="5" t="str">
        <f t="shared" si="24"/>
        <v> PPEN 6.11 </v>
      </c>
      <c r="B148" s="11" t="str">
        <f t="shared" si="25"/>
        <v>I</v>
      </c>
      <c r="C148" s="5">
        <f t="shared" si="26"/>
        <v>28664.768</v>
      </c>
      <c r="D148" s="9" t="str">
        <f t="shared" si="27"/>
        <v>vis</v>
      </c>
      <c r="E148" s="25">
        <f>VLOOKUP(C148,Active!C$21:E$964,3,FALSE)</f>
        <v>119.99926271398168</v>
      </c>
      <c r="F148" s="11" t="s">
        <v>164</v>
      </c>
      <c r="G148" s="9" t="str">
        <f t="shared" si="28"/>
        <v>28664.768</v>
      </c>
      <c r="H148" s="5">
        <f t="shared" si="29"/>
        <v>-14726</v>
      </c>
      <c r="I148" s="26" t="s">
        <v>274</v>
      </c>
      <c r="J148" s="27" t="s">
        <v>275</v>
      </c>
      <c r="K148" s="26">
        <v>-14726</v>
      </c>
      <c r="L148" s="26" t="s">
        <v>258</v>
      </c>
      <c r="M148" s="27" t="s">
        <v>175</v>
      </c>
      <c r="N148" s="27"/>
      <c r="O148" s="28" t="s">
        <v>248</v>
      </c>
      <c r="P148" s="28" t="s">
        <v>212</v>
      </c>
    </row>
    <row r="149" spans="1:16" ht="12.75" customHeight="1" thickBot="1" x14ac:dyDescent="0.25">
      <c r="A149" s="5" t="str">
        <f t="shared" si="24"/>
        <v> PZ 6.131 </v>
      </c>
      <c r="B149" s="11" t="str">
        <f t="shared" si="25"/>
        <v>I</v>
      </c>
      <c r="C149" s="5">
        <f t="shared" si="26"/>
        <v>28723.792000000001</v>
      </c>
      <c r="D149" s="9" t="str">
        <f t="shared" si="27"/>
        <v>vis</v>
      </c>
      <c r="E149" s="25">
        <f>VLOOKUP(C149,Active!C$21:E$964,3,FALSE)</f>
        <v>151.99747587963373</v>
      </c>
      <c r="F149" s="11" t="s">
        <v>164</v>
      </c>
      <c r="G149" s="9" t="str">
        <f t="shared" si="28"/>
        <v>28723.792</v>
      </c>
      <c r="H149" s="5">
        <f t="shared" si="29"/>
        <v>-14694</v>
      </c>
      <c r="I149" s="26" t="s">
        <v>276</v>
      </c>
      <c r="J149" s="27" t="s">
        <v>277</v>
      </c>
      <c r="K149" s="26">
        <v>-14694</v>
      </c>
      <c r="L149" s="26" t="s">
        <v>253</v>
      </c>
      <c r="M149" s="27" t="s">
        <v>169</v>
      </c>
      <c r="N149" s="27"/>
      <c r="O149" s="28" t="s">
        <v>170</v>
      </c>
      <c r="P149" s="28" t="s">
        <v>171</v>
      </c>
    </row>
    <row r="150" spans="1:16" ht="12.75" customHeight="1" thickBot="1" x14ac:dyDescent="0.25">
      <c r="A150" s="5" t="str">
        <f t="shared" si="24"/>
        <v> PPEN 6.11 </v>
      </c>
      <c r="B150" s="11" t="str">
        <f t="shared" si="25"/>
        <v>I</v>
      </c>
      <c r="C150" s="5">
        <f t="shared" si="26"/>
        <v>28723.792000000001</v>
      </c>
      <c r="D150" s="9" t="str">
        <f t="shared" si="27"/>
        <v>vis</v>
      </c>
      <c r="E150" s="25">
        <f>VLOOKUP(C150,Active!C$21:E$964,3,FALSE)</f>
        <v>151.99747587963373</v>
      </c>
      <c r="F150" s="11" t="s">
        <v>164</v>
      </c>
      <c r="G150" s="9" t="str">
        <f t="shared" si="28"/>
        <v>28723.792</v>
      </c>
      <c r="H150" s="5">
        <f t="shared" si="29"/>
        <v>-14694</v>
      </c>
      <c r="I150" s="26" t="s">
        <v>276</v>
      </c>
      <c r="J150" s="27" t="s">
        <v>277</v>
      </c>
      <c r="K150" s="26">
        <v>-14694</v>
      </c>
      <c r="L150" s="26" t="s">
        <v>253</v>
      </c>
      <c r="M150" s="27" t="s">
        <v>175</v>
      </c>
      <c r="N150" s="27"/>
      <c r="O150" s="28" t="s">
        <v>248</v>
      </c>
      <c r="P150" s="28" t="s">
        <v>212</v>
      </c>
    </row>
    <row r="151" spans="1:16" ht="12.75" customHeight="1" thickBot="1" x14ac:dyDescent="0.25">
      <c r="A151" s="5" t="str">
        <f t="shared" si="24"/>
        <v> PPEN 6.11 </v>
      </c>
      <c r="B151" s="11" t="str">
        <f t="shared" si="25"/>
        <v>I</v>
      </c>
      <c r="C151" s="5">
        <f t="shared" si="26"/>
        <v>28736.704000000002</v>
      </c>
      <c r="D151" s="9" t="str">
        <f t="shared" si="27"/>
        <v>vis</v>
      </c>
      <c r="E151" s="25">
        <f>VLOOKUP(C151,Active!C$21:E$964,3,FALSE)</f>
        <v>158.997356070656</v>
      </c>
      <c r="F151" s="11" t="s">
        <v>164</v>
      </c>
      <c r="G151" s="9" t="str">
        <f t="shared" si="28"/>
        <v>28736.704</v>
      </c>
      <c r="H151" s="5">
        <f t="shared" si="29"/>
        <v>-14687</v>
      </c>
      <c r="I151" s="26" t="s">
        <v>278</v>
      </c>
      <c r="J151" s="27" t="s">
        <v>279</v>
      </c>
      <c r="K151" s="26">
        <v>-14687</v>
      </c>
      <c r="L151" s="26" t="s">
        <v>253</v>
      </c>
      <c r="M151" s="27" t="s">
        <v>175</v>
      </c>
      <c r="N151" s="27"/>
      <c r="O151" s="28" t="s">
        <v>248</v>
      </c>
      <c r="P151" s="28" t="s">
        <v>212</v>
      </c>
    </row>
    <row r="152" spans="1:16" ht="12.75" customHeight="1" thickBot="1" x14ac:dyDescent="0.25">
      <c r="A152" s="5" t="str">
        <f t="shared" si="24"/>
        <v> PPEN 6.11 </v>
      </c>
      <c r="B152" s="11" t="str">
        <f t="shared" si="25"/>
        <v>I</v>
      </c>
      <c r="C152" s="5">
        <f t="shared" si="26"/>
        <v>28738.560000000001</v>
      </c>
      <c r="D152" s="9" t="str">
        <f t="shared" si="27"/>
        <v>vis</v>
      </c>
      <c r="E152" s="25">
        <f>VLOOKUP(C152,Active!C$21:E$964,3,FALSE)</f>
        <v>160.00353463590812</v>
      </c>
      <c r="F152" s="11" t="s">
        <v>164</v>
      </c>
      <c r="G152" s="9" t="str">
        <f t="shared" si="28"/>
        <v>28738.560</v>
      </c>
      <c r="H152" s="5">
        <f t="shared" si="29"/>
        <v>-14686</v>
      </c>
      <c r="I152" s="26" t="s">
        <v>280</v>
      </c>
      <c r="J152" s="27" t="s">
        <v>281</v>
      </c>
      <c r="K152" s="26">
        <v>-14686</v>
      </c>
      <c r="L152" s="26" t="s">
        <v>189</v>
      </c>
      <c r="M152" s="27" t="s">
        <v>175</v>
      </c>
      <c r="N152" s="27"/>
      <c r="O152" s="28" t="s">
        <v>248</v>
      </c>
      <c r="P152" s="28" t="s">
        <v>212</v>
      </c>
    </row>
    <row r="153" spans="1:16" ht="12.75" customHeight="1" thickBot="1" x14ac:dyDescent="0.25">
      <c r="A153" s="5" t="str">
        <f t="shared" si="24"/>
        <v> PPEN 6.11 </v>
      </c>
      <c r="B153" s="11" t="str">
        <f t="shared" si="25"/>
        <v>I</v>
      </c>
      <c r="C153" s="5">
        <f t="shared" si="26"/>
        <v>28747.776000000002</v>
      </c>
      <c r="D153" s="9" t="str">
        <f t="shared" si="27"/>
        <v>vis</v>
      </c>
      <c r="E153" s="25">
        <f>VLOOKUP(C153,Active!C$21:E$964,3,FALSE)</f>
        <v>164.99973164957467</v>
      </c>
      <c r="F153" s="11" t="s">
        <v>164</v>
      </c>
      <c r="G153" s="9" t="str">
        <f t="shared" si="28"/>
        <v>28747.776</v>
      </c>
      <c r="H153" s="5">
        <f t="shared" si="29"/>
        <v>-14681</v>
      </c>
      <c r="I153" s="26" t="s">
        <v>282</v>
      </c>
      <c r="J153" s="27" t="s">
        <v>283</v>
      </c>
      <c r="K153" s="26">
        <v>-14681</v>
      </c>
      <c r="L153" s="26" t="s">
        <v>201</v>
      </c>
      <c r="M153" s="27" t="s">
        <v>175</v>
      </c>
      <c r="N153" s="27"/>
      <c r="O153" s="28" t="s">
        <v>248</v>
      </c>
      <c r="P153" s="28" t="s">
        <v>212</v>
      </c>
    </row>
    <row r="154" spans="1:16" ht="12.75" customHeight="1" thickBot="1" x14ac:dyDescent="0.25">
      <c r="A154" s="5" t="str">
        <f t="shared" si="24"/>
        <v> PPEN 6.11 </v>
      </c>
      <c r="B154" s="11" t="str">
        <f t="shared" si="25"/>
        <v>I</v>
      </c>
      <c r="C154" s="5">
        <f t="shared" si="26"/>
        <v>28749.614000000001</v>
      </c>
      <c r="D154" s="9" t="str">
        <f t="shared" si="27"/>
        <v>vis</v>
      </c>
      <c r="E154" s="25">
        <f>VLOOKUP(C154,Active!C$21:E$964,3,FALSE)</f>
        <v>165.99615201753446</v>
      </c>
      <c r="F154" s="11" t="s">
        <v>164</v>
      </c>
      <c r="G154" s="9" t="str">
        <f t="shared" si="28"/>
        <v>28749.614</v>
      </c>
      <c r="H154" s="5">
        <f t="shared" si="29"/>
        <v>-14680</v>
      </c>
      <c r="I154" s="26" t="s">
        <v>284</v>
      </c>
      <c r="J154" s="27" t="s">
        <v>285</v>
      </c>
      <c r="K154" s="26">
        <v>-14680</v>
      </c>
      <c r="L154" s="26" t="s">
        <v>286</v>
      </c>
      <c r="M154" s="27" t="s">
        <v>175</v>
      </c>
      <c r="N154" s="27"/>
      <c r="O154" s="28" t="s">
        <v>248</v>
      </c>
      <c r="P154" s="28" t="s">
        <v>212</v>
      </c>
    </row>
    <row r="155" spans="1:16" ht="12.75" customHeight="1" thickBot="1" x14ac:dyDescent="0.25">
      <c r="A155" s="5" t="str">
        <f t="shared" si="24"/>
        <v> PPEN 6.11 </v>
      </c>
      <c r="B155" s="11" t="str">
        <f t="shared" si="25"/>
        <v>I</v>
      </c>
      <c r="C155" s="5">
        <f t="shared" si="26"/>
        <v>29079.786</v>
      </c>
      <c r="D155" s="9" t="str">
        <f t="shared" si="27"/>
        <v>vis</v>
      </c>
      <c r="E155" s="25">
        <f>VLOOKUP(C155,Active!C$21:E$964,3,FALSE)</f>
        <v>344.98968070636272</v>
      </c>
      <c r="F155" s="11" t="s">
        <v>164</v>
      </c>
      <c r="G155" s="9" t="str">
        <f t="shared" si="28"/>
        <v>29079.786</v>
      </c>
      <c r="H155" s="5">
        <f t="shared" si="29"/>
        <v>-14501</v>
      </c>
      <c r="I155" s="26" t="s">
        <v>287</v>
      </c>
      <c r="J155" s="27" t="s">
        <v>288</v>
      </c>
      <c r="K155" s="26">
        <v>-14501</v>
      </c>
      <c r="L155" s="26" t="s">
        <v>289</v>
      </c>
      <c r="M155" s="27" t="s">
        <v>175</v>
      </c>
      <c r="N155" s="27"/>
      <c r="O155" s="28" t="s">
        <v>248</v>
      </c>
      <c r="P155" s="28" t="s">
        <v>212</v>
      </c>
    </row>
    <row r="156" spans="1:16" ht="12.75" customHeight="1" thickBot="1" x14ac:dyDescent="0.25">
      <c r="A156" s="5" t="str">
        <f t="shared" si="24"/>
        <v> PPEN 6.11 </v>
      </c>
      <c r="B156" s="11" t="str">
        <f t="shared" si="25"/>
        <v>I</v>
      </c>
      <c r="C156" s="5">
        <f t="shared" si="26"/>
        <v>29446.87</v>
      </c>
      <c r="D156" s="9" t="str">
        <f t="shared" si="27"/>
        <v>vis</v>
      </c>
      <c r="E156" s="25">
        <f>VLOOKUP(C156,Active!C$21:E$964,3,FALSE)</f>
        <v>543.99401930930276</v>
      </c>
      <c r="F156" s="11" t="s">
        <v>164</v>
      </c>
      <c r="G156" s="9" t="str">
        <f t="shared" si="28"/>
        <v>29446.870</v>
      </c>
      <c r="H156" s="5">
        <f t="shared" si="29"/>
        <v>-14302</v>
      </c>
      <c r="I156" s="26" t="s">
        <v>290</v>
      </c>
      <c r="J156" s="27" t="s">
        <v>291</v>
      </c>
      <c r="K156" s="26">
        <v>-14302</v>
      </c>
      <c r="L156" s="26" t="s">
        <v>236</v>
      </c>
      <c r="M156" s="27" t="s">
        <v>175</v>
      </c>
      <c r="N156" s="27"/>
      <c r="O156" s="28" t="s">
        <v>248</v>
      </c>
      <c r="P156" s="28" t="s">
        <v>212</v>
      </c>
    </row>
    <row r="157" spans="1:16" ht="12.75" customHeight="1" thickBot="1" x14ac:dyDescent="0.25">
      <c r="A157" s="5" t="str">
        <f t="shared" si="24"/>
        <v> PPEN 6.11 </v>
      </c>
      <c r="B157" s="11" t="str">
        <f t="shared" si="25"/>
        <v>I</v>
      </c>
      <c r="C157" s="5">
        <f t="shared" si="26"/>
        <v>29531.72</v>
      </c>
      <c r="D157" s="9" t="str">
        <f t="shared" si="27"/>
        <v>vis</v>
      </c>
      <c r="E157" s="25">
        <f>VLOOKUP(C157,Active!C$21:E$964,3,FALSE)</f>
        <v>589.99307710114306</v>
      </c>
      <c r="F157" s="11" t="s">
        <v>164</v>
      </c>
      <c r="G157" s="9" t="str">
        <f t="shared" si="28"/>
        <v>29531.720</v>
      </c>
      <c r="H157" s="5">
        <f t="shared" si="29"/>
        <v>-14256</v>
      </c>
      <c r="I157" s="26" t="s">
        <v>292</v>
      </c>
      <c r="J157" s="27" t="s">
        <v>293</v>
      </c>
      <c r="K157" s="26">
        <v>-14256</v>
      </c>
      <c r="L157" s="26" t="s">
        <v>286</v>
      </c>
      <c r="M157" s="27" t="s">
        <v>175</v>
      </c>
      <c r="N157" s="27"/>
      <c r="O157" s="28" t="s">
        <v>248</v>
      </c>
      <c r="P157" s="28" t="s">
        <v>212</v>
      </c>
    </row>
    <row r="158" spans="1:16" ht="12.75" customHeight="1" thickBot="1" x14ac:dyDescent="0.25">
      <c r="A158" s="5" t="str">
        <f t="shared" si="24"/>
        <v> PZ 6.131 </v>
      </c>
      <c r="B158" s="11" t="str">
        <f t="shared" si="25"/>
        <v>I</v>
      </c>
      <c r="C158" s="5">
        <f t="shared" si="26"/>
        <v>29546.478999999999</v>
      </c>
      <c r="D158" s="9" t="str">
        <f t="shared" si="27"/>
        <v>vis</v>
      </c>
      <c r="E158" s="25">
        <f>VLOOKUP(C158,Active!C$21:E$964,3,FALSE)</f>
        <v>597.99425675877035</v>
      </c>
      <c r="F158" s="11" t="s">
        <v>164</v>
      </c>
      <c r="G158" s="9" t="str">
        <f t="shared" si="28"/>
        <v>29546.479</v>
      </c>
      <c r="H158" s="5">
        <f t="shared" si="29"/>
        <v>-14248</v>
      </c>
      <c r="I158" s="26" t="s">
        <v>294</v>
      </c>
      <c r="J158" s="27" t="s">
        <v>295</v>
      </c>
      <c r="K158" s="26">
        <v>-14248</v>
      </c>
      <c r="L158" s="26" t="s">
        <v>253</v>
      </c>
      <c r="M158" s="27" t="s">
        <v>169</v>
      </c>
      <c r="N158" s="27"/>
      <c r="O158" s="28" t="s">
        <v>170</v>
      </c>
      <c r="P158" s="28" t="s">
        <v>171</v>
      </c>
    </row>
    <row r="159" spans="1:16" ht="12.75" customHeight="1" thickBot="1" x14ac:dyDescent="0.25">
      <c r="A159" s="5" t="str">
        <f t="shared" si="24"/>
        <v> PPEN 6.21 </v>
      </c>
      <c r="B159" s="11" t="str">
        <f t="shared" si="25"/>
        <v>I</v>
      </c>
      <c r="C159" s="5">
        <f t="shared" si="26"/>
        <v>29546.483</v>
      </c>
      <c r="D159" s="9" t="str">
        <f t="shared" si="27"/>
        <v>vis</v>
      </c>
      <c r="E159" s="25">
        <f>VLOOKUP(C159,Active!C$21:E$964,3,FALSE)</f>
        <v>597.99642524705803</v>
      </c>
      <c r="F159" s="11" t="s">
        <v>164</v>
      </c>
      <c r="G159" s="9" t="str">
        <f t="shared" si="28"/>
        <v>29546.483</v>
      </c>
      <c r="H159" s="5">
        <f t="shared" si="29"/>
        <v>-14248</v>
      </c>
      <c r="I159" s="26" t="s">
        <v>296</v>
      </c>
      <c r="J159" s="27" t="s">
        <v>297</v>
      </c>
      <c r="K159" s="26">
        <v>-14248</v>
      </c>
      <c r="L159" s="26" t="s">
        <v>192</v>
      </c>
      <c r="M159" s="27" t="s">
        <v>165</v>
      </c>
      <c r="N159" s="27"/>
      <c r="O159" s="28" t="s">
        <v>298</v>
      </c>
      <c r="P159" s="28" t="s">
        <v>299</v>
      </c>
    </row>
    <row r="160" spans="1:16" ht="12.75" customHeight="1" thickBot="1" x14ac:dyDescent="0.25">
      <c r="A160" s="5" t="str">
        <f t="shared" si="24"/>
        <v> PPEN 6.21 </v>
      </c>
      <c r="B160" s="11" t="str">
        <f t="shared" si="25"/>
        <v>I</v>
      </c>
      <c r="C160" s="5">
        <f t="shared" si="26"/>
        <v>29555.706999999999</v>
      </c>
      <c r="D160" s="9" t="str">
        <f t="shared" si="27"/>
        <v>vis</v>
      </c>
      <c r="E160" s="25">
        <f>VLOOKUP(C160,Active!C$21:E$964,3,FALSE)</f>
        <v>602.9969592372978</v>
      </c>
      <c r="F160" s="11" t="s">
        <v>164</v>
      </c>
      <c r="G160" s="9" t="str">
        <f t="shared" si="28"/>
        <v>29555.707</v>
      </c>
      <c r="H160" s="5">
        <f t="shared" si="29"/>
        <v>-14243</v>
      </c>
      <c r="I160" s="26" t="s">
        <v>300</v>
      </c>
      <c r="J160" s="27" t="s">
        <v>301</v>
      </c>
      <c r="K160" s="26">
        <v>-14243</v>
      </c>
      <c r="L160" s="26" t="s">
        <v>201</v>
      </c>
      <c r="M160" s="27" t="s">
        <v>165</v>
      </c>
      <c r="N160" s="27"/>
      <c r="O160" s="28" t="s">
        <v>298</v>
      </c>
      <c r="P160" s="28" t="s">
        <v>299</v>
      </c>
    </row>
    <row r="161" spans="1:16" ht="12.75" customHeight="1" thickBot="1" x14ac:dyDescent="0.25">
      <c r="A161" s="5" t="str">
        <f t="shared" si="24"/>
        <v> PA 44.257 </v>
      </c>
      <c r="B161" s="11" t="str">
        <f t="shared" si="25"/>
        <v>I</v>
      </c>
      <c r="C161" s="5">
        <f t="shared" si="26"/>
        <v>29557.531999999999</v>
      </c>
      <c r="D161" s="9" t="str">
        <f t="shared" si="27"/>
        <v>vis</v>
      </c>
      <c r="E161" s="25">
        <f>VLOOKUP(C161,Active!C$21:E$964,3,FALSE)</f>
        <v>603.98633201832479</v>
      </c>
      <c r="F161" s="11" t="s">
        <v>164</v>
      </c>
      <c r="G161" s="9" t="str">
        <f t="shared" si="28"/>
        <v>29557.532</v>
      </c>
      <c r="H161" s="5">
        <f t="shared" si="29"/>
        <v>-14242</v>
      </c>
      <c r="I161" s="26" t="s">
        <v>302</v>
      </c>
      <c r="J161" s="27" t="s">
        <v>303</v>
      </c>
      <c r="K161" s="26">
        <v>-14242</v>
      </c>
      <c r="L161" s="26" t="s">
        <v>304</v>
      </c>
      <c r="M161" s="27" t="s">
        <v>175</v>
      </c>
      <c r="N161" s="27"/>
      <c r="O161" s="28" t="s">
        <v>176</v>
      </c>
      <c r="P161" s="28" t="s">
        <v>177</v>
      </c>
    </row>
    <row r="162" spans="1:16" ht="12.75" customHeight="1" thickBot="1" x14ac:dyDescent="0.25">
      <c r="A162" s="5" t="str">
        <f t="shared" si="24"/>
        <v> PPEN 6.21 </v>
      </c>
      <c r="B162" s="11" t="str">
        <f t="shared" si="25"/>
        <v>I</v>
      </c>
      <c r="C162" s="5">
        <f t="shared" si="26"/>
        <v>29557.544000000002</v>
      </c>
      <c r="D162" s="9" t="str">
        <f t="shared" si="27"/>
        <v>vis</v>
      </c>
      <c r="E162" s="25">
        <f>VLOOKUP(C162,Active!C$21:E$964,3,FALSE)</f>
        <v>603.99283748318771</v>
      </c>
      <c r="F162" s="11" t="s">
        <v>164</v>
      </c>
      <c r="G162" s="9" t="str">
        <f t="shared" si="28"/>
        <v>29557.544</v>
      </c>
      <c r="H162" s="5">
        <f t="shared" si="29"/>
        <v>-14242</v>
      </c>
      <c r="I162" s="26" t="s">
        <v>305</v>
      </c>
      <c r="J162" s="27" t="s">
        <v>306</v>
      </c>
      <c r="K162" s="26">
        <v>-14242</v>
      </c>
      <c r="L162" s="26" t="s">
        <v>233</v>
      </c>
      <c r="M162" s="27" t="s">
        <v>165</v>
      </c>
      <c r="N162" s="27"/>
      <c r="O162" s="28" t="s">
        <v>298</v>
      </c>
      <c r="P162" s="28" t="s">
        <v>299</v>
      </c>
    </row>
    <row r="163" spans="1:16" ht="12.75" customHeight="1" thickBot="1" x14ac:dyDescent="0.25">
      <c r="A163" s="5" t="str">
        <f t="shared" si="24"/>
        <v> PZ 6.131 </v>
      </c>
      <c r="B163" s="11" t="str">
        <f t="shared" si="25"/>
        <v>I</v>
      </c>
      <c r="C163" s="5">
        <f t="shared" si="26"/>
        <v>29845.312000000002</v>
      </c>
      <c r="D163" s="9" t="str">
        <f t="shared" si="27"/>
        <v>vis</v>
      </c>
      <c r="E163" s="25">
        <f>VLOOKUP(C163,Active!C$21:E$964,3,FALSE)</f>
        <v>759.99822183960475</v>
      </c>
      <c r="F163" s="11" t="s">
        <v>164</v>
      </c>
      <c r="G163" s="9" t="str">
        <f t="shared" si="28"/>
        <v>29845.312</v>
      </c>
      <c r="H163" s="5">
        <f t="shared" si="29"/>
        <v>-14086</v>
      </c>
      <c r="I163" s="26" t="s">
        <v>307</v>
      </c>
      <c r="J163" s="27" t="s">
        <v>308</v>
      </c>
      <c r="K163" s="26">
        <v>-14086</v>
      </c>
      <c r="L163" s="26" t="s">
        <v>309</v>
      </c>
      <c r="M163" s="27" t="s">
        <v>169</v>
      </c>
      <c r="N163" s="27"/>
      <c r="O163" s="28" t="s">
        <v>170</v>
      </c>
      <c r="P163" s="28" t="s">
        <v>171</v>
      </c>
    </row>
    <row r="164" spans="1:16" ht="12.75" customHeight="1" thickBot="1" x14ac:dyDescent="0.25">
      <c r="A164" s="5" t="str">
        <f t="shared" si="24"/>
        <v> PZ 6.131 </v>
      </c>
      <c r="B164" s="11" t="str">
        <f t="shared" si="25"/>
        <v>I</v>
      </c>
      <c r="C164" s="5">
        <f t="shared" si="26"/>
        <v>31328.375</v>
      </c>
      <c r="D164" s="9" t="str">
        <f t="shared" si="27"/>
        <v>vis</v>
      </c>
      <c r="E164" s="25">
        <f>VLOOKUP(C164,Active!C$21:E$964,3,FALSE)</f>
        <v>1563.999408002697</v>
      </c>
      <c r="F164" s="11" t="s">
        <v>164</v>
      </c>
      <c r="G164" s="9" t="str">
        <f t="shared" si="28"/>
        <v>31328.375</v>
      </c>
      <c r="H164" s="5">
        <f t="shared" si="29"/>
        <v>-13282</v>
      </c>
      <c r="I164" s="26" t="s">
        <v>310</v>
      </c>
      <c r="J164" s="27" t="s">
        <v>311</v>
      </c>
      <c r="K164" s="26">
        <v>-13282</v>
      </c>
      <c r="L164" s="26" t="s">
        <v>312</v>
      </c>
      <c r="M164" s="27" t="s">
        <v>169</v>
      </c>
      <c r="N164" s="27"/>
      <c r="O164" s="28" t="s">
        <v>170</v>
      </c>
      <c r="P164" s="28" t="s">
        <v>171</v>
      </c>
    </row>
    <row r="165" spans="1:16" ht="12.75" customHeight="1" thickBot="1" x14ac:dyDescent="0.25">
      <c r="A165" s="5" t="str">
        <f t="shared" si="24"/>
        <v> IODE 4.1.82 </v>
      </c>
      <c r="B165" s="11" t="str">
        <f t="shared" si="25"/>
        <v>I</v>
      </c>
      <c r="C165" s="5">
        <f t="shared" si="26"/>
        <v>31328.375</v>
      </c>
      <c r="D165" s="9" t="str">
        <f t="shared" si="27"/>
        <v>vis</v>
      </c>
      <c r="E165" s="25">
        <f>VLOOKUP(C165,Active!C$21:E$964,3,FALSE)</f>
        <v>1563.999408002697</v>
      </c>
      <c r="F165" s="11" t="s">
        <v>164</v>
      </c>
      <c r="G165" s="9" t="str">
        <f t="shared" si="28"/>
        <v>31328.375</v>
      </c>
      <c r="H165" s="5">
        <f t="shared" si="29"/>
        <v>-13282</v>
      </c>
      <c r="I165" s="26" t="s">
        <v>310</v>
      </c>
      <c r="J165" s="27" t="s">
        <v>311</v>
      </c>
      <c r="K165" s="26">
        <v>-13282</v>
      </c>
      <c r="L165" s="26" t="s">
        <v>312</v>
      </c>
      <c r="M165" s="27" t="s">
        <v>175</v>
      </c>
      <c r="N165" s="27"/>
      <c r="O165" s="28" t="s">
        <v>313</v>
      </c>
      <c r="P165" s="28" t="s">
        <v>314</v>
      </c>
    </row>
    <row r="166" spans="1:16" ht="12.75" customHeight="1" thickBot="1" x14ac:dyDescent="0.25">
      <c r="A166" s="5" t="str">
        <f t="shared" si="24"/>
        <v> AAC 4.83 </v>
      </c>
      <c r="B166" s="11" t="str">
        <f t="shared" si="25"/>
        <v>I</v>
      </c>
      <c r="C166" s="5">
        <f t="shared" si="26"/>
        <v>32442.524000000001</v>
      </c>
      <c r="D166" s="9" t="str">
        <f t="shared" si="27"/>
        <v>vis</v>
      </c>
      <c r="E166" s="25">
        <f>VLOOKUP(C166,Active!C$21:E$964,3,FALSE)</f>
        <v>2168.0041721714647</v>
      </c>
      <c r="F166" s="11" t="s">
        <v>164</v>
      </c>
      <c r="G166" s="9" t="str">
        <f t="shared" si="28"/>
        <v>32442.524</v>
      </c>
      <c r="H166" s="5">
        <f t="shared" si="29"/>
        <v>-12678</v>
      </c>
      <c r="I166" s="26" t="s">
        <v>315</v>
      </c>
      <c r="J166" s="27" t="s">
        <v>316</v>
      </c>
      <c r="K166" s="26">
        <v>-12678</v>
      </c>
      <c r="L166" s="26" t="s">
        <v>317</v>
      </c>
      <c r="M166" s="27" t="s">
        <v>175</v>
      </c>
      <c r="N166" s="27"/>
      <c r="O166" s="28" t="s">
        <v>318</v>
      </c>
      <c r="P166" s="28" t="s">
        <v>319</v>
      </c>
    </row>
    <row r="167" spans="1:16" ht="12.75" customHeight="1" thickBot="1" x14ac:dyDescent="0.25">
      <c r="A167" s="5" t="str">
        <f t="shared" si="24"/>
        <v> AC 103.2 </v>
      </c>
      <c r="B167" s="11" t="str">
        <f t="shared" si="25"/>
        <v>I</v>
      </c>
      <c r="C167" s="5">
        <f t="shared" si="26"/>
        <v>32850.160000000003</v>
      </c>
      <c r="D167" s="9" t="str">
        <f t="shared" si="27"/>
        <v>vis</v>
      </c>
      <c r="E167" s="25">
        <f>VLOOKUP(C167,Active!C$21:E$964,3,FALSE)</f>
        <v>2388.9926450298531</v>
      </c>
      <c r="F167" s="11" t="s">
        <v>164</v>
      </c>
      <c r="G167" s="9" t="str">
        <f t="shared" si="28"/>
        <v>32850.160</v>
      </c>
      <c r="H167" s="5">
        <f t="shared" si="29"/>
        <v>-12457</v>
      </c>
      <c r="I167" s="26" t="s">
        <v>320</v>
      </c>
      <c r="J167" s="27" t="s">
        <v>321</v>
      </c>
      <c r="K167" s="26">
        <v>-12457</v>
      </c>
      <c r="L167" s="26" t="s">
        <v>322</v>
      </c>
      <c r="M167" s="27" t="s">
        <v>175</v>
      </c>
      <c r="N167" s="27"/>
      <c r="O167" s="28" t="s">
        <v>323</v>
      </c>
      <c r="P167" s="28" t="s">
        <v>324</v>
      </c>
    </row>
    <row r="168" spans="1:16" ht="12.75" customHeight="1" thickBot="1" x14ac:dyDescent="0.25">
      <c r="A168" s="5" t="str">
        <f t="shared" si="24"/>
        <v> AAC 5.5 </v>
      </c>
      <c r="B168" s="11" t="str">
        <f t="shared" si="25"/>
        <v>I</v>
      </c>
      <c r="C168" s="5">
        <f t="shared" si="26"/>
        <v>33071.523999999998</v>
      </c>
      <c r="D168" s="9" t="str">
        <f t="shared" si="27"/>
        <v>vis</v>
      </c>
      <c r="E168" s="25">
        <f>VLOOKUP(C168,Active!C$21:E$964,3,FALSE)</f>
        <v>2508.9989553307655</v>
      </c>
      <c r="F168" s="11" t="s">
        <v>164</v>
      </c>
      <c r="G168" s="9" t="str">
        <f t="shared" si="28"/>
        <v>33071.524</v>
      </c>
      <c r="H168" s="5">
        <f t="shared" si="29"/>
        <v>-12337</v>
      </c>
      <c r="I168" s="26" t="s">
        <v>325</v>
      </c>
      <c r="J168" s="27" t="s">
        <v>326</v>
      </c>
      <c r="K168" s="26">
        <v>-12337</v>
      </c>
      <c r="L168" s="26" t="s">
        <v>327</v>
      </c>
      <c r="M168" s="27" t="s">
        <v>175</v>
      </c>
      <c r="N168" s="27"/>
      <c r="O168" s="28" t="s">
        <v>318</v>
      </c>
      <c r="P168" s="28" t="s">
        <v>328</v>
      </c>
    </row>
    <row r="169" spans="1:16" ht="12.75" customHeight="1" thickBot="1" x14ac:dyDescent="0.25">
      <c r="A169" s="5" t="str">
        <f t="shared" si="24"/>
        <v> AAC 5.7 </v>
      </c>
      <c r="B169" s="11" t="str">
        <f t="shared" si="25"/>
        <v>I</v>
      </c>
      <c r="C169" s="5">
        <f t="shared" si="26"/>
        <v>33215.381000000001</v>
      </c>
      <c r="D169" s="9" t="str">
        <f t="shared" si="27"/>
        <v>vis</v>
      </c>
      <c r="E169" s="25">
        <f>VLOOKUP(C169,Active!C$21:E$964,3,FALSE)</f>
        <v>2586.9870102130376</v>
      </c>
      <c r="F169" s="11" t="s">
        <v>164</v>
      </c>
      <c r="G169" s="9" t="str">
        <f t="shared" si="28"/>
        <v>33215.381</v>
      </c>
      <c r="H169" s="5">
        <f t="shared" si="29"/>
        <v>-12259</v>
      </c>
      <c r="I169" s="26" t="s">
        <v>329</v>
      </c>
      <c r="J169" s="27" t="s">
        <v>330</v>
      </c>
      <c r="K169" s="26">
        <v>-12259</v>
      </c>
      <c r="L169" s="26" t="s">
        <v>226</v>
      </c>
      <c r="M169" s="27" t="s">
        <v>175</v>
      </c>
      <c r="N169" s="27"/>
      <c r="O169" s="28" t="s">
        <v>318</v>
      </c>
      <c r="P169" s="28" t="s">
        <v>331</v>
      </c>
    </row>
    <row r="170" spans="1:16" ht="12.75" customHeight="1" thickBot="1" x14ac:dyDescent="0.25">
      <c r="A170" s="5" t="str">
        <f t="shared" si="24"/>
        <v> AAC 5.7 </v>
      </c>
      <c r="B170" s="11" t="str">
        <f t="shared" si="25"/>
        <v>I</v>
      </c>
      <c r="C170" s="5">
        <f t="shared" si="26"/>
        <v>33429.383000000002</v>
      </c>
      <c r="D170" s="9" t="str">
        <f t="shared" si="27"/>
        <v>vis</v>
      </c>
      <c r="E170" s="25">
        <f>VLOOKUP(C170,Active!C$21:E$964,3,FALSE)</f>
        <v>2703.0022178213958</v>
      </c>
      <c r="F170" s="11" t="s">
        <v>164</v>
      </c>
      <c r="G170" s="9" t="str">
        <f t="shared" si="28"/>
        <v>33429.383</v>
      </c>
      <c r="H170" s="5">
        <f t="shared" si="29"/>
        <v>-12143</v>
      </c>
      <c r="I170" s="26" t="s">
        <v>332</v>
      </c>
      <c r="J170" s="27" t="s">
        <v>333</v>
      </c>
      <c r="K170" s="26">
        <v>-12143</v>
      </c>
      <c r="L170" s="26" t="s">
        <v>334</v>
      </c>
      <c r="M170" s="27" t="s">
        <v>175</v>
      </c>
      <c r="N170" s="27"/>
      <c r="O170" s="28" t="s">
        <v>318</v>
      </c>
      <c r="P170" s="28" t="s">
        <v>331</v>
      </c>
    </row>
    <row r="171" spans="1:16" ht="12.75" customHeight="1" thickBot="1" x14ac:dyDescent="0.25">
      <c r="A171" s="5" t="str">
        <f t="shared" ref="A171:A188" si="30">P171</f>
        <v> AAC 5.7 </v>
      </c>
      <c r="B171" s="11" t="str">
        <f t="shared" ref="B171:B188" si="31">IF(H171=INT(H171),"I","II")</f>
        <v>I</v>
      </c>
      <c r="C171" s="5">
        <f t="shared" ref="C171:C188" si="32">1*G171</f>
        <v>33536.357000000004</v>
      </c>
      <c r="D171" s="9" t="str">
        <f t="shared" ref="D171:D188" si="33">VLOOKUP(F171,I$1:J$5,2,FALSE)</f>
        <v>vis</v>
      </c>
      <c r="E171" s="25">
        <f>VLOOKUP(C171,Active!C$21:E$964,3,FALSE)</f>
        <v>2760.9951843296376</v>
      </c>
      <c r="F171" s="11" t="s">
        <v>164</v>
      </c>
      <c r="G171" s="9" t="str">
        <f t="shared" ref="G171:G188" si="34">MID(I171,3,LEN(I171)-3)</f>
        <v>33536.357</v>
      </c>
      <c r="H171" s="5">
        <f t="shared" ref="H171:H188" si="35">1*K171</f>
        <v>-12085</v>
      </c>
      <c r="I171" s="26" t="s">
        <v>335</v>
      </c>
      <c r="J171" s="27" t="s">
        <v>336</v>
      </c>
      <c r="K171" s="26">
        <v>-12085</v>
      </c>
      <c r="L171" s="26" t="s">
        <v>337</v>
      </c>
      <c r="M171" s="27" t="s">
        <v>175</v>
      </c>
      <c r="N171" s="27"/>
      <c r="O171" s="28" t="s">
        <v>318</v>
      </c>
      <c r="P171" s="28" t="s">
        <v>331</v>
      </c>
    </row>
    <row r="172" spans="1:16" ht="12.75" customHeight="1" thickBot="1" x14ac:dyDescent="0.25">
      <c r="A172" s="5" t="str">
        <f t="shared" si="30"/>
        <v> AAC 5.7 </v>
      </c>
      <c r="B172" s="11" t="str">
        <f t="shared" si="31"/>
        <v>I</v>
      </c>
      <c r="C172" s="5">
        <f t="shared" si="32"/>
        <v>33571.415000000001</v>
      </c>
      <c r="D172" s="9" t="str">
        <f t="shared" si="33"/>
        <v>vis</v>
      </c>
      <c r="E172" s="25">
        <f>VLOOKUP(C172,Active!C$21:E$964,3,FALSE)</f>
        <v>2780.0008999226388</v>
      </c>
      <c r="F172" s="11" t="s">
        <v>164</v>
      </c>
      <c r="G172" s="9" t="str">
        <f t="shared" si="34"/>
        <v>33571.415</v>
      </c>
      <c r="H172" s="5">
        <f t="shared" si="35"/>
        <v>-12066</v>
      </c>
      <c r="I172" s="26" t="s">
        <v>338</v>
      </c>
      <c r="J172" s="27" t="s">
        <v>339</v>
      </c>
      <c r="K172" s="26">
        <v>-12066</v>
      </c>
      <c r="L172" s="26" t="s">
        <v>340</v>
      </c>
      <c r="M172" s="27" t="s">
        <v>175</v>
      </c>
      <c r="N172" s="27"/>
      <c r="O172" s="28" t="s">
        <v>318</v>
      </c>
      <c r="P172" s="28" t="s">
        <v>331</v>
      </c>
    </row>
    <row r="173" spans="1:16" ht="12.75" customHeight="1" thickBot="1" x14ac:dyDescent="0.25">
      <c r="A173" s="5" t="str">
        <f t="shared" si="30"/>
        <v> AAC 5.10 </v>
      </c>
      <c r="B173" s="11" t="str">
        <f t="shared" si="31"/>
        <v>I</v>
      </c>
      <c r="C173" s="5">
        <f t="shared" si="32"/>
        <v>33892.360999999997</v>
      </c>
      <c r="D173" s="9" t="str">
        <f t="shared" si="33"/>
        <v>vis</v>
      </c>
      <c r="E173" s="25">
        <f>VLOOKUP(C173,Active!C$21:E$964,3,FALSE)</f>
        <v>2953.9928103770817</v>
      </c>
      <c r="F173" s="11" t="s">
        <v>164</v>
      </c>
      <c r="G173" s="9" t="str">
        <f t="shared" si="34"/>
        <v>33892.361</v>
      </c>
      <c r="H173" s="5">
        <f t="shared" si="35"/>
        <v>-11892</v>
      </c>
      <c r="I173" s="26" t="s">
        <v>341</v>
      </c>
      <c r="J173" s="27" t="s">
        <v>342</v>
      </c>
      <c r="K173" s="26">
        <v>-11892</v>
      </c>
      <c r="L173" s="26" t="s">
        <v>343</v>
      </c>
      <c r="M173" s="27" t="s">
        <v>175</v>
      </c>
      <c r="N173" s="27"/>
      <c r="O173" s="28" t="s">
        <v>318</v>
      </c>
      <c r="P173" s="28" t="s">
        <v>344</v>
      </c>
    </row>
    <row r="174" spans="1:16" ht="12.75" customHeight="1" thickBot="1" x14ac:dyDescent="0.25">
      <c r="A174" s="5" t="str">
        <f t="shared" si="30"/>
        <v> AAC 5.189 </v>
      </c>
      <c r="B174" s="11" t="str">
        <f t="shared" si="31"/>
        <v>I</v>
      </c>
      <c r="C174" s="5">
        <f t="shared" si="32"/>
        <v>34604.392999999996</v>
      </c>
      <c r="D174" s="9" t="str">
        <f t="shared" si="33"/>
        <v>vis</v>
      </c>
      <c r="E174" s="25">
        <f>VLOOKUP(C174,Active!C$21:E$964,3,FALSE)</f>
        <v>3340.0010734016996</v>
      </c>
      <c r="F174" s="11" t="s">
        <v>164</v>
      </c>
      <c r="G174" s="9" t="str">
        <f t="shared" si="34"/>
        <v>34604.393</v>
      </c>
      <c r="H174" s="5">
        <f t="shared" si="35"/>
        <v>-11506</v>
      </c>
      <c r="I174" s="26" t="s">
        <v>345</v>
      </c>
      <c r="J174" s="27" t="s">
        <v>346</v>
      </c>
      <c r="K174" s="26">
        <v>-11506</v>
      </c>
      <c r="L174" s="26" t="s">
        <v>347</v>
      </c>
      <c r="M174" s="27" t="s">
        <v>175</v>
      </c>
      <c r="N174" s="27"/>
      <c r="O174" s="28" t="s">
        <v>318</v>
      </c>
      <c r="P174" s="28" t="s">
        <v>348</v>
      </c>
    </row>
    <row r="175" spans="1:16" ht="12.75" customHeight="1" thickBot="1" x14ac:dyDescent="0.25">
      <c r="A175" s="5" t="str">
        <f t="shared" si="30"/>
        <v> AAC 5.193 </v>
      </c>
      <c r="B175" s="11" t="str">
        <f t="shared" si="31"/>
        <v>I</v>
      </c>
      <c r="C175" s="5">
        <f t="shared" si="32"/>
        <v>34958.563000000002</v>
      </c>
      <c r="D175" s="9" t="str">
        <f t="shared" si="33"/>
        <v>vis</v>
      </c>
      <c r="E175" s="25">
        <f>VLOOKUP(C175,Active!C$21:E$964,3,FALSE)</f>
        <v>3532.0044475694772</v>
      </c>
      <c r="F175" s="11" t="s">
        <v>164</v>
      </c>
      <c r="G175" s="9" t="str">
        <f t="shared" si="34"/>
        <v>34958.563</v>
      </c>
      <c r="H175" s="5">
        <f t="shared" si="35"/>
        <v>-11314</v>
      </c>
      <c r="I175" s="26" t="s">
        <v>349</v>
      </c>
      <c r="J175" s="27" t="s">
        <v>350</v>
      </c>
      <c r="K175" s="26">
        <v>-11314</v>
      </c>
      <c r="L175" s="26" t="s">
        <v>351</v>
      </c>
      <c r="M175" s="27" t="s">
        <v>175</v>
      </c>
      <c r="N175" s="27"/>
      <c r="O175" s="28" t="s">
        <v>318</v>
      </c>
      <c r="P175" s="28" t="s">
        <v>352</v>
      </c>
    </row>
    <row r="176" spans="1:16" ht="12.75" customHeight="1" thickBot="1" x14ac:dyDescent="0.25">
      <c r="A176" s="5" t="str">
        <f t="shared" si="30"/>
        <v> AAC 5.193 </v>
      </c>
      <c r="B176" s="11" t="str">
        <f t="shared" si="31"/>
        <v>I</v>
      </c>
      <c r="C176" s="5">
        <f t="shared" si="32"/>
        <v>35008.362999999998</v>
      </c>
      <c r="D176" s="9" t="str">
        <f t="shared" si="33"/>
        <v>vis</v>
      </c>
      <c r="E176" s="25">
        <f>VLOOKUP(C176,Active!C$21:E$964,3,FALSE)</f>
        <v>3559.0021267448856</v>
      </c>
      <c r="F176" s="11" t="s">
        <v>164</v>
      </c>
      <c r="G176" s="9" t="str">
        <f t="shared" si="34"/>
        <v>35008.363</v>
      </c>
      <c r="H176" s="5">
        <f t="shared" si="35"/>
        <v>-11287</v>
      </c>
      <c r="I176" s="26" t="s">
        <v>353</v>
      </c>
      <c r="J176" s="27" t="s">
        <v>354</v>
      </c>
      <c r="K176" s="26">
        <v>-11287</v>
      </c>
      <c r="L176" s="26" t="s">
        <v>355</v>
      </c>
      <c r="M176" s="27" t="s">
        <v>175</v>
      </c>
      <c r="N176" s="27"/>
      <c r="O176" s="28" t="s">
        <v>318</v>
      </c>
      <c r="P176" s="28" t="s">
        <v>352</v>
      </c>
    </row>
    <row r="177" spans="1:16" ht="12.75" customHeight="1" thickBot="1" x14ac:dyDescent="0.25">
      <c r="A177" s="5" t="str">
        <f t="shared" si="30"/>
        <v> AA 6.141 </v>
      </c>
      <c r="B177" s="11" t="str">
        <f t="shared" si="31"/>
        <v>I</v>
      </c>
      <c r="C177" s="5">
        <f t="shared" si="32"/>
        <v>35244.466</v>
      </c>
      <c r="D177" s="9" t="str">
        <f t="shared" si="33"/>
        <v>vis</v>
      </c>
      <c r="E177" s="25">
        <f>VLOOKUP(C177,Active!C$21:E$964,3,FALSE)</f>
        <v>3686.9987742619951</v>
      </c>
      <c r="F177" s="11" t="s">
        <v>164</v>
      </c>
      <c r="G177" s="9" t="str">
        <f t="shared" si="34"/>
        <v>35244.466</v>
      </c>
      <c r="H177" s="5">
        <f t="shared" si="35"/>
        <v>-11159</v>
      </c>
      <c r="I177" s="26" t="s">
        <v>356</v>
      </c>
      <c r="J177" s="27" t="s">
        <v>357</v>
      </c>
      <c r="K177" s="26">
        <v>-11159</v>
      </c>
      <c r="L177" s="26" t="s">
        <v>347</v>
      </c>
      <c r="M177" s="27" t="s">
        <v>175</v>
      </c>
      <c r="N177" s="27"/>
      <c r="O177" s="28" t="s">
        <v>318</v>
      </c>
      <c r="P177" s="28" t="s">
        <v>358</v>
      </c>
    </row>
    <row r="178" spans="1:16" ht="12.75" customHeight="1" thickBot="1" x14ac:dyDescent="0.25">
      <c r="A178" s="5" t="str">
        <f t="shared" si="30"/>
        <v> AA 6.141 </v>
      </c>
      <c r="B178" s="11" t="str">
        <f t="shared" si="31"/>
        <v>I</v>
      </c>
      <c r="C178" s="5">
        <f t="shared" si="32"/>
        <v>35340.389000000003</v>
      </c>
      <c r="D178" s="9" t="str">
        <f t="shared" si="33"/>
        <v>vis</v>
      </c>
      <c r="E178" s="25">
        <f>VLOOKUP(C178,Active!C$21:E$964,3,FALSE)</f>
        <v>3739.0007497548263</v>
      </c>
      <c r="F178" s="11" t="str">
        <f>LEFT(M178,1)</f>
        <v>V</v>
      </c>
      <c r="G178" s="9" t="str">
        <f t="shared" si="34"/>
        <v>35340.389</v>
      </c>
      <c r="H178" s="5">
        <f t="shared" si="35"/>
        <v>-11107</v>
      </c>
      <c r="I178" s="26" t="s">
        <v>359</v>
      </c>
      <c r="J178" s="27" t="s">
        <v>360</v>
      </c>
      <c r="K178" s="26">
        <v>-11107</v>
      </c>
      <c r="L178" s="26" t="s">
        <v>355</v>
      </c>
      <c r="M178" s="27" t="s">
        <v>175</v>
      </c>
      <c r="N178" s="27"/>
      <c r="O178" s="28" t="s">
        <v>318</v>
      </c>
      <c r="P178" s="28" t="s">
        <v>358</v>
      </c>
    </row>
    <row r="179" spans="1:16" ht="12.75" customHeight="1" thickBot="1" x14ac:dyDescent="0.25">
      <c r="A179" s="5" t="str">
        <f t="shared" si="30"/>
        <v> MVS 3.120 </v>
      </c>
      <c r="B179" s="11" t="str">
        <f t="shared" si="31"/>
        <v>I</v>
      </c>
      <c r="C179" s="5">
        <f t="shared" si="32"/>
        <v>35694.521999999997</v>
      </c>
      <c r="D179" s="9" t="str">
        <f t="shared" si="33"/>
        <v>pg</v>
      </c>
      <c r="E179" s="25">
        <f>VLOOKUP(C179,Active!C$21:E$964,3,FALSE)</f>
        <v>3930.9840654059417</v>
      </c>
      <c r="F179" s="11" t="str">
        <f>LEFT(M179,1)</f>
        <v>P</v>
      </c>
      <c r="G179" s="9" t="str">
        <f t="shared" si="34"/>
        <v>35694.522</v>
      </c>
      <c r="H179" s="5">
        <f t="shared" si="35"/>
        <v>-10915</v>
      </c>
      <c r="I179" s="26" t="s">
        <v>361</v>
      </c>
      <c r="J179" s="27" t="s">
        <v>362</v>
      </c>
      <c r="K179" s="26">
        <v>-10915</v>
      </c>
      <c r="L179" s="26" t="s">
        <v>312</v>
      </c>
      <c r="M179" s="27" t="s">
        <v>169</v>
      </c>
      <c r="N179" s="27"/>
      <c r="O179" s="28" t="s">
        <v>363</v>
      </c>
      <c r="P179" s="28" t="s">
        <v>364</v>
      </c>
    </row>
    <row r="180" spans="1:16" ht="12.75" customHeight="1" thickBot="1" x14ac:dyDescent="0.25">
      <c r="A180" s="5" t="str">
        <f t="shared" si="30"/>
        <v> AC 174.17 </v>
      </c>
      <c r="B180" s="11" t="str">
        <f t="shared" si="31"/>
        <v>I</v>
      </c>
      <c r="C180" s="5">
        <f t="shared" si="32"/>
        <v>35720.370000000003</v>
      </c>
      <c r="D180" s="9" t="str">
        <f t="shared" si="33"/>
        <v>vis</v>
      </c>
      <c r="E180" s="25">
        <f>VLOOKUP(C180,Active!C$21:E$964,3,FALSE)</f>
        <v>3944.9968367177116</v>
      </c>
      <c r="F180" s="11" t="str">
        <f>LEFT(M180,1)</f>
        <v>V</v>
      </c>
      <c r="G180" s="9" t="str">
        <f t="shared" si="34"/>
        <v>35720.370</v>
      </c>
      <c r="H180" s="5">
        <f t="shared" si="35"/>
        <v>-10901</v>
      </c>
      <c r="I180" s="26" t="s">
        <v>365</v>
      </c>
      <c r="J180" s="27" t="s">
        <v>366</v>
      </c>
      <c r="K180" s="26">
        <v>-10901</v>
      </c>
      <c r="L180" s="26" t="s">
        <v>347</v>
      </c>
      <c r="M180" s="27" t="s">
        <v>175</v>
      </c>
      <c r="N180" s="27"/>
      <c r="O180" s="28" t="s">
        <v>313</v>
      </c>
      <c r="P180" s="28" t="s">
        <v>367</v>
      </c>
    </row>
    <row r="181" spans="1:16" ht="12.75" customHeight="1" thickBot="1" x14ac:dyDescent="0.25">
      <c r="A181" s="5" t="str">
        <f t="shared" si="30"/>
        <v> AA 7.188 </v>
      </c>
      <c r="B181" s="11" t="str">
        <f t="shared" si="31"/>
        <v>I</v>
      </c>
      <c r="C181" s="5">
        <f t="shared" si="32"/>
        <v>35731.442000000003</v>
      </c>
      <c r="D181" s="9" t="str">
        <f t="shared" si="33"/>
        <v>vis</v>
      </c>
      <c r="E181" s="25">
        <f>VLOOKUP(C181,Active!C$21:E$964,3,FALSE)</f>
        <v>3950.9992122966305</v>
      </c>
      <c r="F181" s="11" t="str">
        <f>LEFT(M181,1)</f>
        <v>V</v>
      </c>
      <c r="G181" s="9" t="str">
        <f t="shared" si="34"/>
        <v>35731.442</v>
      </c>
      <c r="H181" s="5">
        <f t="shared" si="35"/>
        <v>-10895</v>
      </c>
      <c r="I181" s="26" t="s">
        <v>368</v>
      </c>
      <c r="J181" s="27" t="s">
        <v>369</v>
      </c>
      <c r="K181" s="26">
        <v>-10895</v>
      </c>
      <c r="L181" s="26" t="s">
        <v>370</v>
      </c>
      <c r="M181" s="27" t="s">
        <v>175</v>
      </c>
      <c r="N181" s="27"/>
      <c r="O181" s="28" t="s">
        <v>318</v>
      </c>
      <c r="P181" s="28" t="s">
        <v>371</v>
      </c>
    </row>
    <row r="182" spans="1:16" ht="12.75" customHeight="1" thickBot="1" x14ac:dyDescent="0.25">
      <c r="A182" s="5" t="str">
        <f t="shared" si="30"/>
        <v> AA 8.189 </v>
      </c>
      <c r="B182" s="11" t="str">
        <f t="shared" si="31"/>
        <v>I</v>
      </c>
      <c r="C182" s="5">
        <f t="shared" si="32"/>
        <v>36100.362000000001</v>
      </c>
      <c r="D182" s="9" t="str">
        <f t="shared" si="33"/>
        <v>vis</v>
      </c>
      <c r="E182" s="25">
        <f>VLOOKUP(C182,Active!C$21:E$964,3,FALSE)</f>
        <v>4150.9988870233865</v>
      </c>
      <c r="F182" s="11" t="s">
        <v>164</v>
      </c>
      <c r="G182" s="9" t="str">
        <f t="shared" si="34"/>
        <v>36100.362</v>
      </c>
      <c r="H182" s="5">
        <f t="shared" si="35"/>
        <v>-10695</v>
      </c>
      <c r="I182" s="26" t="s">
        <v>374</v>
      </c>
      <c r="J182" s="27" t="s">
        <v>375</v>
      </c>
      <c r="K182" s="26">
        <v>-10695</v>
      </c>
      <c r="L182" s="26" t="s">
        <v>376</v>
      </c>
      <c r="M182" s="27" t="s">
        <v>175</v>
      </c>
      <c r="N182" s="27"/>
      <c r="O182" s="28" t="s">
        <v>318</v>
      </c>
      <c r="P182" s="28" t="s">
        <v>377</v>
      </c>
    </row>
    <row r="183" spans="1:16" ht="12.75" customHeight="1" thickBot="1" x14ac:dyDescent="0.25">
      <c r="A183" s="5" t="str">
        <f t="shared" si="30"/>
        <v> AA 10.69 </v>
      </c>
      <c r="B183" s="11" t="str">
        <f t="shared" si="31"/>
        <v>I</v>
      </c>
      <c r="C183" s="5">
        <f t="shared" si="32"/>
        <v>36727.531000000003</v>
      </c>
      <c r="D183" s="9" t="str">
        <f t="shared" si="33"/>
        <v>vis</v>
      </c>
      <c r="E183" s="25">
        <f>VLOOKUP(C183,Active!C$21:E$964,3,FALSE)</f>
        <v>4491.0010446692331</v>
      </c>
      <c r="F183" s="11" t="s">
        <v>164</v>
      </c>
      <c r="G183" s="9" t="str">
        <f t="shared" si="34"/>
        <v>36727.531</v>
      </c>
      <c r="H183" s="5">
        <f t="shared" si="35"/>
        <v>-10355</v>
      </c>
      <c r="I183" s="26" t="s">
        <v>395</v>
      </c>
      <c r="J183" s="27" t="s">
        <v>396</v>
      </c>
      <c r="K183" s="26">
        <v>-10355</v>
      </c>
      <c r="L183" s="26" t="s">
        <v>389</v>
      </c>
      <c r="M183" s="27" t="s">
        <v>175</v>
      </c>
      <c r="N183" s="27"/>
      <c r="O183" s="28" t="s">
        <v>318</v>
      </c>
      <c r="P183" s="28" t="s">
        <v>397</v>
      </c>
    </row>
    <row r="184" spans="1:16" ht="12.75" customHeight="1" thickBot="1" x14ac:dyDescent="0.25">
      <c r="A184" s="5" t="str">
        <f t="shared" si="30"/>
        <v> HABZ 7 </v>
      </c>
      <c r="B184" s="11" t="str">
        <f t="shared" si="31"/>
        <v>I</v>
      </c>
      <c r="C184" s="5">
        <f t="shared" si="32"/>
        <v>36847.436000000002</v>
      </c>
      <c r="D184" s="9" t="str">
        <f t="shared" si="33"/>
        <v>vis</v>
      </c>
      <c r="E184" s="25">
        <f>VLOOKUP(C184,Active!C$21:E$964,3,FALSE)</f>
        <v>4556.004191687859</v>
      </c>
      <c r="F184" s="11" t="s">
        <v>164</v>
      </c>
      <c r="G184" s="9" t="str">
        <f t="shared" si="34"/>
        <v>36847.436</v>
      </c>
      <c r="H184" s="5">
        <f t="shared" si="35"/>
        <v>-10290</v>
      </c>
      <c r="I184" s="26" t="s">
        <v>400</v>
      </c>
      <c r="J184" s="27" t="s">
        <v>401</v>
      </c>
      <c r="K184" s="26">
        <v>-10290</v>
      </c>
      <c r="L184" s="26" t="s">
        <v>402</v>
      </c>
      <c r="M184" s="27" t="s">
        <v>169</v>
      </c>
      <c r="N184" s="27"/>
      <c r="O184" s="28" t="s">
        <v>390</v>
      </c>
      <c r="P184" s="28" t="s">
        <v>391</v>
      </c>
    </row>
    <row r="185" spans="1:16" ht="12.75" customHeight="1" thickBot="1" x14ac:dyDescent="0.25">
      <c r="A185" s="5" t="str">
        <f t="shared" si="30"/>
        <v> EBC 1-32 </v>
      </c>
      <c r="B185" s="11" t="str">
        <f t="shared" si="31"/>
        <v>I</v>
      </c>
      <c r="C185" s="5">
        <f t="shared" si="32"/>
        <v>37192.381999999998</v>
      </c>
      <c r="D185" s="9" t="str">
        <f t="shared" si="33"/>
        <v>vis</v>
      </c>
      <c r="E185" s="25">
        <f>VLOOKUP(C185,Active!C$21:E$964,3,FALSE)</f>
        <v>4743.0070318653916</v>
      </c>
      <c r="F185" s="11" t="s">
        <v>164</v>
      </c>
      <c r="G185" s="9" t="str">
        <f t="shared" si="34"/>
        <v>37192.382</v>
      </c>
      <c r="H185" s="5">
        <f t="shared" si="35"/>
        <v>-10103</v>
      </c>
      <c r="I185" s="26" t="s">
        <v>414</v>
      </c>
      <c r="J185" s="27" t="s">
        <v>415</v>
      </c>
      <c r="K185" s="26">
        <v>-10103</v>
      </c>
      <c r="L185" s="26" t="s">
        <v>416</v>
      </c>
      <c r="M185" s="27" t="s">
        <v>175</v>
      </c>
      <c r="N185" s="27"/>
      <c r="O185" s="28" t="s">
        <v>417</v>
      </c>
      <c r="P185" s="28" t="s">
        <v>418</v>
      </c>
    </row>
    <row r="186" spans="1:16" ht="12.75" customHeight="1" thickBot="1" x14ac:dyDescent="0.25">
      <c r="A186" s="5" t="str">
        <f t="shared" si="30"/>
        <v> EBC 1-32 </v>
      </c>
      <c r="B186" s="11" t="str">
        <f t="shared" si="31"/>
        <v>I</v>
      </c>
      <c r="C186" s="5">
        <f t="shared" si="32"/>
        <v>37192.383000000002</v>
      </c>
      <c r="D186" s="9" t="str">
        <f t="shared" si="33"/>
        <v>vis</v>
      </c>
      <c r="E186" s="25">
        <f>VLOOKUP(C186,Active!C$21:E$964,3,FALSE)</f>
        <v>4743.0075739874655</v>
      </c>
      <c r="F186" s="11" t="s">
        <v>164</v>
      </c>
      <c r="G186" s="9" t="str">
        <f t="shared" si="34"/>
        <v>37192.383</v>
      </c>
      <c r="H186" s="5">
        <f t="shared" si="35"/>
        <v>-10103</v>
      </c>
      <c r="I186" s="26" t="s">
        <v>419</v>
      </c>
      <c r="J186" s="27" t="s">
        <v>420</v>
      </c>
      <c r="K186" s="26">
        <v>-10103</v>
      </c>
      <c r="L186" s="26" t="s">
        <v>421</v>
      </c>
      <c r="M186" s="27" t="s">
        <v>175</v>
      </c>
      <c r="N186" s="27"/>
      <c r="O186" s="28" t="s">
        <v>422</v>
      </c>
      <c r="P186" s="28" t="s">
        <v>418</v>
      </c>
    </row>
    <row r="187" spans="1:16" ht="12.75" customHeight="1" thickBot="1" x14ac:dyDescent="0.25">
      <c r="A187" s="5" t="str">
        <f t="shared" si="30"/>
        <v> AA 21.60 </v>
      </c>
      <c r="B187" s="11" t="str">
        <f t="shared" si="31"/>
        <v>I</v>
      </c>
      <c r="C187" s="5">
        <f t="shared" si="32"/>
        <v>39293.391000000003</v>
      </c>
      <c r="D187" s="9" t="str">
        <f t="shared" si="33"/>
        <v>vis</v>
      </c>
      <c r="E187" s="25">
        <f>VLOOKUP(C187,Active!C$21:E$964,3,FALSE)</f>
        <v>5882.0103838061641</v>
      </c>
      <c r="F187" s="11" t="s">
        <v>164</v>
      </c>
      <c r="G187" s="9" t="str">
        <f t="shared" si="34"/>
        <v>39293.391</v>
      </c>
      <c r="H187" s="5">
        <f t="shared" si="35"/>
        <v>-8964</v>
      </c>
      <c r="I187" s="26" t="s">
        <v>455</v>
      </c>
      <c r="J187" s="27" t="s">
        <v>456</v>
      </c>
      <c r="K187" s="26">
        <v>-8964</v>
      </c>
      <c r="L187" s="26" t="s">
        <v>457</v>
      </c>
      <c r="M187" s="27" t="s">
        <v>175</v>
      </c>
      <c r="N187" s="27"/>
      <c r="O187" s="28" t="s">
        <v>318</v>
      </c>
      <c r="P187" s="28" t="s">
        <v>458</v>
      </c>
    </row>
    <row r="188" spans="1:16" ht="12.75" customHeight="1" thickBot="1" x14ac:dyDescent="0.25">
      <c r="A188" s="5" t="str">
        <f t="shared" si="30"/>
        <v>IBVS 1255 </v>
      </c>
      <c r="B188" s="11" t="str">
        <f t="shared" si="31"/>
        <v>I</v>
      </c>
      <c r="C188" s="5">
        <f t="shared" si="32"/>
        <v>39732.396999999997</v>
      </c>
      <c r="D188" s="9" t="str">
        <f t="shared" si="33"/>
        <v>vis</v>
      </c>
      <c r="E188" s="25">
        <f>VLOOKUP(C188,Active!C$21:E$964,3,FALSE)</f>
        <v>6120.00522605677</v>
      </c>
      <c r="F188" s="11" t="s">
        <v>164</v>
      </c>
      <c r="G188" s="9" t="str">
        <f t="shared" si="34"/>
        <v>39732.397</v>
      </c>
      <c r="H188" s="5">
        <f t="shared" si="35"/>
        <v>-8726</v>
      </c>
      <c r="I188" s="26" t="s">
        <v>463</v>
      </c>
      <c r="J188" s="27" t="s">
        <v>464</v>
      </c>
      <c r="K188" s="26">
        <v>-8726</v>
      </c>
      <c r="L188" s="26" t="s">
        <v>465</v>
      </c>
      <c r="M188" s="27" t="s">
        <v>175</v>
      </c>
      <c r="N188" s="27"/>
      <c r="O188" s="28" t="s">
        <v>461</v>
      </c>
      <c r="P188" s="29" t="s">
        <v>462</v>
      </c>
    </row>
    <row r="189" spans="1:16" x14ac:dyDescent="0.2">
      <c r="B189" s="11"/>
      <c r="F189" s="11"/>
    </row>
    <row r="190" spans="1:16" x14ac:dyDescent="0.2">
      <c r="B190" s="11"/>
      <c r="F190" s="11"/>
    </row>
    <row r="191" spans="1:16" x14ac:dyDescent="0.2">
      <c r="B191" s="11"/>
      <c r="F191" s="11"/>
    </row>
    <row r="192" spans="1:1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</sheetData>
  <phoneticPr fontId="8" type="noConversion"/>
  <hyperlinks>
    <hyperlink ref="A3" r:id="rId1" xr:uid="{00000000-0004-0000-0100-000000000000}"/>
    <hyperlink ref="P31" r:id="rId2" display="http://www.konkoly.hu/cgi-bin/IBVS?1255" xr:uid="{00000000-0004-0000-0100-000001000000}"/>
    <hyperlink ref="P188" r:id="rId3" display="http://www.konkoly.hu/cgi-bin/IBVS?1255" xr:uid="{00000000-0004-0000-0100-000002000000}"/>
    <hyperlink ref="P32" r:id="rId4" display="http://www.konkoly.hu/cgi-bin/IBVS?795" xr:uid="{00000000-0004-0000-0100-000003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workbookViewId="0">
      <selection sqref="A1:A29"/>
    </sheetView>
  </sheetViews>
  <sheetFormatPr defaultRowHeight="12.75" x14ac:dyDescent="0.2"/>
  <sheetData>
    <row r="1" spans="1:6" x14ac:dyDescent="0.2">
      <c r="A1">
        <v>42932.76</v>
      </c>
      <c r="B1">
        <v>7855</v>
      </c>
      <c r="C1">
        <v>-1.4E-2</v>
      </c>
      <c r="D1">
        <v>11</v>
      </c>
      <c r="E1" t="s">
        <v>39</v>
      </c>
      <c r="F1" t="s">
        <v>40</v>
      </c>
    </row>
    <row r="2" spans="1:6" x14ac:dyDescent="0.2">
      <c r="A2">
        <v>42932.764000000003</v>
      </c>
      <c r="B2">
        <v>7855</v>
      </c>
      <c r="C2">
        <v>-0.01</v>
      </c>
      <c r="D2">
        <v>15</v>
      </c>
      <c r="E2" t="s">
        <v>41</v>
      </c>
      <c r="F2" t="s">
        <v>42</v>
      </c>
    </row>
    <row r="3" spans="1:6" x14ac:dyDescent="0.2">
      <c r="A3">
        <v>42932.769</v>
      </c>
      <c r="B3">
        <v>7855</v>
      </c>
      <c r="C3">
        <v>-5.0000000000000001E-3</v>
      </c>
      <c r="D3">
        <v>16</v>
      </c>
      <c r="E3" t="s">
        <v>41</v>
      </c>
      <c r="F3" t="s">
        <v>43</v>
      </c>
    </row>
    <row r="4" spans="1:6" x14ac:dyDescent="0.2">
      <c r="A4">
        <v>42991.803</v>
      </c>
      <c r="B4">
        <v>7887</v>
      </c>
      <c r="C4">
        <v>2E-3</v>
      </c>
      <c r="D4">
        <v>10</v>
      </c>
      <c r="E4" t="s">
        <v>39</v>
      </c>
      <c r="F4" t="s">
        <v>40</v>
      </c>
    </row>
    <row r="5" spans="1:6" x14ac:dyDescent="0.2">
      <c r="A5">
        <v>43015.777000000002</v>
      </c>
      <c r="B5">
        <v>7900</v>
      </c>
      <c r="C5">
        <v>-4.0000000000000001E-3</v>
      </c>
      <c r="D5">
        <v>15</v>
      </c>
      <c r="E5" t="s">
        <v>41</v>
      </c>
      <c r="F5" t="s">
        <v>43</v>
      </c>
    </row>
    <row r="6" spans="1:6" x14ac:dyDescent="0.2">
      <c r="A6">
        <v>43039.743000000002</v>
      </c>
      <c r="B6">
        <v>7913</v>
      </c>
      <c r="C6">
        <v>-1.7999999999999999E-2</v>
      </c>
      <c r="D6">
        <v>9</v>
      </c>
      <c r="E6" t="s">
        <v>41</v>
      </c>
      <c r="F6" t="s">
        <v>42</v>
      </c>
    </row>
    <row r="7" spans="1:6" x14ac:dyDescent="0.2">
      <c r="A7">
        <v>43751.762999999999</v>
      </c>
      <c r="B7">
        <v>8299</v>
      </c>
      <c r="C7">
        <v>-1.4E-2</v>
      </c>
      <c r="D7">
        <v>14</v>
      </c>
      <c r="E7" t="s">
        <v>41</v>
      </c>
      <c r="F7" t="s">
        <v>43</v>
      </c>
    </row>
    <row r="8" spans="1:6" x14ac:dyDescent="0.2">
      <c r="A8">
        <v>44083.79</v>
      </c>
      <c r="B8">
        <v>8479</v>
      </c>
      <c r="C8">
        <v>-1.6E-2</v>
      </c>
      <c r="D8">
        <v>25</v>
      </c>
      <c r="E8" t="s">
        <v>44</v>
      </c>
      <c r="F8" t="s">
        <v>45</v>
      </c>
    </row>
    <row r="9" spans="1:6" x14ac:dyDescent="0.2">
      <c r="A9">
        <v>44107.766000000003</v>
      </c>
      <c r="B9">
        <v>8492</v>
      </c>
      <c r="C9">
        <v>-0.02</v>
      </c>
      <c r="D9">
        <v>15</v>
      </c>
      <c r="E9" t="s">
        <v>44</v>
      </c>
      <c r="F9" t="s">
        <v>45</v>
      </c>
    </row>
    <row r="10" spans="1:6" x14ac:dyDescent="0.2">
      <c r="A10">
        <v>44144.661999999997</v>
      </c>
      <c r="B10">
        <v>8512</v>
      </c>
      <c r="C10">
        <v>-1.6E-2</v>
      </c>
      <c r="D10">
        <v>14</v>
      </c>
      <c r="E10" t="s">
        <v>44</v>
      </c>
      <c r="F10" t="s">
        <v>45</v>
      </c>
    </row>
    <row r="11" spans="1:6" x14ac:dyDescent="0.2">
      <c r="A11">
        <v>44192.62</v>
      </c>
      <c r="B11">
        <v>8538</v>
      </c>
      <c r="C11">
        <v>-1.7000000000000001E-2</v>
      </c>
      <c r="D11">
        <v>18</v>
      </c>
      <c r="E11" t="s">
        <v>44</v>
      </c>
      <c r="F11" t="s">
        <v>45</v>
      </c>
    </row>
    <row r="12" spans="1:6" x14ac:dyDescent="0.2">
      <c r="A12">
        <v>44795.817999999999</v>
      </c>
      <c r="B12">
        <v>8865</v>
      </c>
      <c r="C12">
        <v>-5.0000000000000001E-3</v>
      </c>
      <c r="D12">
        <v>10</v>
      </c>
      <c r="E12" t="s">
        <v>46</v>
      </c>
      <c r="F12" t="s">
        <v>47</v>
      </c>
    </row>
    <row r="13" spans="1:6" x14ac:dyDescent="0.2">
      <c r="A13">
        <v>44808.726999999999</v>
      </c>
      <c r="B13">
        <v>8872</v>
      </c>
      <c r="C13">
        <v>-8.0000000000000002E-3</v>
      </c>
      <c r="D13">
        <v>14</v>
      </c>
      <c r="E13" t="s">
        <v>41</v>
      </c>
      <c r="F13" t="s">
        <v>43</v>
      </c>
    </row>
    <row r="14" spans="1:6" x14ac:dyDescent="0.2">
      <c r="A14">
        <v>44808.73</v>
      </c>
      <c r="B14">
        <v>8872</v>
      </c>
      <c r="C14">
        <v>-5.0000000000000001E-3</v>
      </c>
      <c r="D14">
        <v>12</v>
      </c>
      <c r="E14" t="s">
        <v>46</v>
      </c>
      <c r="F14" t="s">
        <v>47</v>
      </c>
    </row>
    <row r="15" spans="1:6" x14ac:dyDescent="0.2">
      <c r="A15">
        <v>44819.781999999999</v>
      </c>
      <c r="B15">
        <v>8878</v>
      </c>
      <c r="C15">
        <v>-0.02</v>
      </c>
      <c r="D15">
        <v>9</v>
      </c>
      <c r="E15" t="s">
        <v>48</v>
      </c>
      <c r="F15" t="s">
        <v>49</v>
      </c>
    </row>
    <row r="16" spans="1:6" x14ac:dyDescent="0.2">
      <c r="A16">
        <v>44856.684000000001</v>
      </c>
      <c r="B16">
        <v>8898</v>
      </c>
      <c r="C16">
        <v>-0.01</v>
      </c>
      <c r="D16">
        <v>11</v>
      </c>
      <c r="E16" t="s">
        <v>46</v>
      </c>
      <c r="F16" t="s">
        <v>47</v>
      </c>
    </row>
    <row r="17" spans="1:6" x14ac:dyDescent="0.2">
      <c r="A17">
        <v>45937.622000000003</v>
      </c>
      <c r="B17">
        <v>9484</v>
      </c>
      <c r="C17">
        <v>-0.01</v>
      </c>
      <c r="D17">
        <v>12</v>
      </c>
      <c r="E17" t="s">
        <v>50</v>
      </c>
      <c r="F17" t="s">
        <v>51</v>
      </c>
    </row>
    <row r="18" spans="1:6" x14ac:dyDescent="0.2">
      <c r="A18">
        <v>46267.798999999999</v>
      </c>
      <c r="B18">
        <v>9663</v>
      </c>
      <c r="C18">
        <v>-1.7000000000000001E-2</v>
      </c>
      <c r="D18">
        <v>12</v>
      </c>
      <c r="E18" t="s">
        <v>52</v>
      </c>
      <c r="F18" t="s">
        <v>53</v>
      </c>
    </row>
    <row r="19" spans="1:6" x14ac:dyDescent="0.2">
      <c r="A19">
        <v>46291.78</v>
      </c>
      <c r="B19">
        <v>9676</v>
      </c>
      <c r="C19">
        <v>-1.6E-2</v>
      </c>
      <c r="D19">
        <v>14</v>
      </c>
      <c r="E19" t="s">
        <v>54</v>
      </c>
      <c r="F19" t="s">
        <v>55</v>
      </c>
    </row>
    <row r="20" spans="1:6" x14ac:dyDescent="0.2">
      <c r="A20">
        <v>46623.792999999998</v>
      </c>
      <c r="B20">
        <v>9856</v>
      </c>
      <c r="C20">
        <v>-3.1E-2</v>
      </c>
      <c r="D20">
        <v>12</v>
      </c>
      <c r="E20" t="s">
        <v>52</v>
      </c>
      <c r="F20" t="s">
        <v>53</v>
      </c>
    </row>
    <row r="21" spans="1:6" x14ac:dyDescent="0.2">
      <c r="A21">
        <v>46968.745999999999</v>
      </c>
      <c r="B21">
        <v>10043</v>
      </c>
      <c r="C21">
        <v>-1.9E-2</v>
      </c>
      <c r="D21">
        <v>15</v>
      </c>
      <c r="E21" t="s">
        <v>54</v>
      </c>
      <c r="F21" t="s">
        <v>55</v>
      </c>
    </row>
    <row r="22" spans="1:6" x14ac:dyDescent="0.2">
      <c r="A22">
        <v>46979.813000000002</v>
      </c>
      <c r="B22">
        <v>10049</v>
      </c>
      <c r="C22">
        <v>-0.02</v>
      </c>
      <c r="D22">
        <v>19</v>
      </c>
      <c r="E22" t="s">
        <v>52</v>
      </c>
      <c r="F22" t="s">
        <v>53</v>
      </c>
    </row>
    <row r="23" spans="1:6" x14ac:dyDescent="0.2">
      <c r="A23">
        <v>47064.673000000003</v>
      </c>
      <c r="B23">
        <v>10095</v>
      </c>
      <c r="C23">
        <v>-1.0999999999999999E-2</v>
      </c>
      <c r="D23">
        <v>16</v>
      </c>
      <c r="E23" t="s">
        <v>44</v>
      </c>
      <c r="F23" t="s">
        <v>56</v>
      </c>
    </row>
    <row r="24" spans="1:6" x14ac:dyDescent="0.2">
      <c r="A24">
        <v>47359.811999999998</v>
      </c>
      <c r="B24">
        <v>10255</v>
      </c>
      <c r="C24">
        <v>-8.9999999999999993E-3</v>
      </c>
      <c r="D24">
        <v>12</v>
      </c>
      <c r="E24" t="s">
        <v>52</v>
      </c>
      <c r="F24" t="s">
        <v>53</v>
      </c>
    </row>
    <row r="25" spans="1:6" x14ac:dyDescent="0.2">
      <c r="A25">
        <v>47492.608</v>
      </c>
      <c r="B25">
        <v>10327</v>
      </c>
      <c r="C25">
        <v>-2.4E-2</v>
      </c>
      <c r="D25">
        <v>10</v>
      </c>
      <c r="E25" t="s">
        <v>44</v>
      </c>
      <c r="F25" t="s">
        <v>57</v>
      </c>
    </row>
    <row r="26" spans="1:6" x14ac:dyDescent="0.2">
      <c r="A26">
        <v>47715.805</v>
      </c>
      <c r="B26">
        <v>10448</v>
      </c>
      <c r="C26">
        <v>-2.4E-2</v>
      </c>
      <c r="D26">
        <v>14</v>
      </c>
      <c r="E26" t="s">
        <v>52</v>
      </c>
      <c r="F26" t="s">
        <v>53</v>
      </c>
    </row>
    <row r="27" spans="1:6" x14ac:dyDescent="0.2">
      <c r="A27">
        <v>47824.637999999999</v>
      </c>
      <c r="B27">
        <v>10507</v>
      </c>
      <c r="C27">
        <v>-2.3E-2</v>
      </c>
      <c r="D27">
        <v>11</v>
      </c>
      <c r="E27" t="s">
        <v>54</v>
      </c>
      <c r="F27" t="s">
        <v>55</v>
      </c>
    </row>
    <row r="28" spans="1:6" x14ac:dyDescent="0.2">
      <c r="A28">
        <v>49248.675999999999</v>
      </c>
      <c r="B28">
        <v>11279</v>
      </c>
      <c r="C28">
        <v>-1.7999999999999999E-2</v>
      </c>
      <c r="D28">
        <v>15</v>
      </c>
      <c r="E28" t="s">
        <v>50</v>
      </c>
      <c r="F28" t="s">
        <v>51</v>
      </c>
    </row>
    <row r="29" spans="1:6" x14ac:dyDescent="0.2">
      <c r="A29">
        <v>49508.762000000002</v>
      </c>
      <c r="B29">
        <v>11420</v>
      </c>
      <c r="C29">
        <v>-2.1000000000000001E-2</v>
      </c>
      <c r="D29">
        <v>14</v>
      </c>
      <c r="E29" t="s">
        <v>41</v>
      </c>
      <c r="F29" t="s">
        <v>43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2024-01-11T03:18:50Z</dcterms:modified>
</cp:coreProperties>
</file>