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8CF51D7-DEBC-41D3-8784-A5988CD32CB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3" i="1"/>
  <c r="Q54" i="1"/>
  <c r="G15" i="2"/>
  <c r="C15" i="2"/>
  <c r="G16" i="2"/>
  <c r="C16" i="2"/>
  <c r="G17" i="2"/>
  <c r="C17" i="2"/>
  <c r="G18" i="2"/>
  <c r="C18" i="2"/>
  <c r="G19" i="2"/>
  <c r="C19" i="2"/>
  <c r="G20" i="2"/>
  <c r="C20" i="2"/>
  <c r="G21" i="2"/>
  <c r="C21" i="2"/>
  <c r="G22" i="2"/>
  <c r="C22" i="2"/>
  <c r="G23" i="2"/>
  <c r="C23" i="2"/>
  <c r="G24" i="2"/>
  <c r="C24" i="2"/>
  <c r="G25" i="2"/>
  <c r="C25" i="2"/>
  <c r="G26" i="2"/>
  <c r="C26" i="2"/>
  <c r="G27" i="2"/>
  <c r="C27" i="2"/>
  <c r="G28" i="2"/>
  <c r="C28" i="2"/>
  <c r="G29" i="2"/>
  <c r="C29" i="2"/>
  <c r="G30" i="2"/>
  <c r="C30" i="2"/>
  <c r="G31" i="2"/>
  <c r="C31" i="2"/>
  <c r="G32" i="2"/>
  <c r="C32" i="2"/>
  <c r="G33" i="2"/>
  <c r="C33" i="2"/>
  <c r="G34" i="2"/>
  <c r="C34" i="2"/>
  <c r="G35" i="2"/>
  <c r="C35" i="2"/>
  <c r="G36" i="2"/>
  <c r="C36" i="2"/>
  <c r="G37" i="2"/>
  <c r="C37" i="2"/>
  <c r="G38" i="2"/>
  <c r="C38" i="2"/>
  <c r="G39" i="2"/>
  <c r="C39" i="2"/>
  <c r="G40" i="2"/>
  <c r="C40" i="2"/>
  <c r="G41" i="2"/>
  <c r="C41" i="2"/>
  <c r="G42" i="2"/>
  <c r="C42" i="2"/>
  <c r="G11" i="2"/>
  <c r="C11" i="2"/>
  <c r="G12" i="2"/>
  <c r="C12" i="2"/>
  <c r="G43" i="2"/>
  <c r="C43" i="2"/>
  <c r="G44" i="2"/>
  <c r="C44" i="2"/>
  <c r="G13" i="2"/>
  <c r="C13" i="2"/>
  <c r="G14" i="2"/>
  <c r="C14" i="2"/>
  <c r="E14" i="2"/>
  <c r="H13" i="2"/>
  <c r="D13" i="2"/>
  <c r="B13" i="2"/>
  <c r="A13" i="2"/>
  <c r="H44" i="2"/>
  <c r="D44" i="2"/>
  <c r="B44" i="2"/>
  <c r="A44" i="2"/>
  <c r="H43" i="2"/>
  <c r="D43" i="2"/>
  <c r="B43" i="2"/>
  <c r="A43" i="2"/>
  <c r="H12" i="2"/>
  <c r="D12" i="2"/>
  <c r="B12" i="2"/>
  <c r="A12" i="2"/>
  <c r="H11" i="2"/>
  <c r="D11" i="2"/>
  <c r="B11" i="2"/>
  <c r="A11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F11" i="1"/>
  <c r="Q55" i="1"/>
  <c r="C7" i="1"/>
  <c r="E21" i="1"/>
  <c r="F21" i="1"/>
  <c r="C8" i="1"/>
  <c r="G11" i="1"/>
  <c r="Q51" i="1"/>
  <c r="Q50" i="1"/>
  <c r="Q52" i="1"/>
  <c r="E15" i="1"/>
  <c r="C17" i="1"/>
  <c r="E42" i="2"/>
  <c r="E35" i="2"/>
  <c r="E13" i="2"/>
  <c r="E34" i="2"/>
  <c r="E15" i="2"/>
  <c r="E27" i="2"/>
  <c r="E44" i="2"/>
  <c r="E20" i="2"/>
  <c r="E26" i="2"/>
  <c r="E25" i="2"/>
  <c r="E19" i="2"/>
  <c r="E12" i="2"/>
  <c r="E18" i="2"/>
  <c r="E17" i="2"/>
  <c r="E41" i="2"/>
  <c r="E47" i="1"/>
  <c r="F47" i="1"/>
  <c r="G47" i="1"/>
  <c r="I47" i="1"/>
  <c r="E31" i="1"/>
  <c r="F31" i="1"/>
  <c r="G31" i="1"/>
  <c r="I31" i="1"/>
  <c r="E55" i="1"/>
  <c r="F55" i="1"/>
  <c r="G55" i="1"/>
  <c r="I55" i="1"/>
  <c r="E39" i="1"/>
  <c r="F39" i="1"/>
  <c r="G39" i="1"/>
  <c r="I39" i="1"/>
  <c r="E23" i="1"/>
  <c r="F23" i="1"/>
  <c r="G23" i="1"/>
  <c r="I23" i="1"/>
  <c r="E50" i="1"/>
  <c r="F50" i="1"/>
  <c r="E44" i="1"/>
  <c r="F44" i="1"/>
  <c r="G44" i="1"/>
  <c r="I44" i="1"/>
  <c r="E36" i="1"/>
  <c r="F36" i="1"/>
  <c r="E28" i="1"/>
  <c r="F28" i="1"/>
  <c r="G54" i="1"/>
  <c r="K54" i="1"/>
  <c r="E49" i="1"/>
  <c r="F49" i="1"/>
  <c r="G49" i="1"/>
  <c r="I49" i="1"/>
  <c r="G43" i="1"/>
  <c r="I43" i="1"/>
  <c r="E41" i="1"/>
  <c r="F41" i="1"/>
  <c r="G41" i="1"/>
  <c r="I41" i="1"/>
  <c r="G35" i="1"/>
  <c r="I35" i="1"/>
  <c r="E33" i="1"/>
  <c r="F33" i="1"/>
  <c r="G33" i="1"/>
  <c r="I33" i="1"/>
  <c r="G27" i="1"/>
  <c r="I27" i="1"/>
  <c r="E25" i="1"/>
  <c r="F25" i="1"/>
  <c r="G25" i="1"/>
  <c r="I25" i="1"/>
  <c r="E52" i="1"/>
  <c r="F52" i="1"/>
  <c r="G52" i="1"/>
  <c r="I52" i="1"/>
  <c r="G48" i="1"/>
  <c r="I48" i="1"/>
  <c r="E46" i="1"/>
  <c r="F46" i="1"/>
  <c r="G46" i="1"/>
  <c r="I46" i="1"/>
  <c r="E38" i="1"/>
  <c r="F38" i="1"/>
  <c r="G38" i="1"/>
  <c r="I38" i="1"/>
  <c r="G32" i="1"/>
  <c r="I32" i="1"/>
  <c r="E30" i="1"/>
  <c r="F30" i="1"/>
  <c r="G30" i="1"/>
  <c r="I30" i="1"/>
  <c r="E22" i="1"/>
  <c r="F22" i="1"/>
  <c r="G22" i="1"/>
  <c r="I22" i="1"/>
  <c r="G51" i="1"/>
  <c r="J51" i="1"/>
  <c r="E54" i="1"/>
  <c r="F54" i="1"/>
  <c r="E43" i="1"/>
  <c r="F43" i="1"/>
  <c r="G37" i="1"/>
  <c r="I37" i="1"/>
  <c r="E35" i="1"/>
  <c r="F35" i="1"/>
  <c r="E27" i="1"/>
  <c r="F27" i="1"/>
  <c r="E48" i="1"/>
  <c r="F48" i="1"/>
  <c r="G42" i="1"/>
  <c r="I42" i="1"/>
  <c r="E40" i="1"/>
  <c r="F40" i="1"/>
  <c r="G40" i="1"/>
  <c r="I40" i="1"/>
  <c r="G34" i="1"/>
  <c r="I34" i="1"/>
  <c r="E32" i="1"/>
  <c r="F32" i="1"/>
  <c r="G26" i="1"/>
  <c r="I26" i="1"/>
  <c r="E24" i="1"/>
  <c r="F24" i="1"/>
  <c r="G24" i="1"/>
  <c r="I24" i="1"/>
  <c r="G21" i="1"/>
  <c r="E51" i="1"/>
  <c r="F51" i="1"/>
  <c r="E45" i="1"/>
  <c r="F45" i="1"/>
  <c r="G45" i="1"/>
  <c r="I45" i="1"/>
  <c r="E37" i="1"/>
  <c r="F37" i="1"/>
  <c r="E29" i="1"/>
  <c r="F29" i="1"/>
  <c r="G29" i="1"/>
  <c r="I29" i="1"/>
  <c r="G50" i="1"/>
  <c r="K50" i="1"/>
  <c r="E53" i="1"/>
  <c r="E42" i="1"/>
  <c r="F42" i="1"/>
  <c r="G36" i="1"/>
  <c r="I36" i="1"/>
  <c r="E34" i="1"/>
  <c r="F34" i="1"/>
  <c r="G28" i="1"/>
  <c r="I28" i="1"/>
  <c r="E26" i="1"/>
  <c r="F26" i="1"/>
  <c r="I21" i="1"/>
  <c r="E24" i="2"/>
  <c r="E16" i="2"/>
  <c r="E11" i="2"/>
  <c r="E30" i="2"/>
  <c r="E32" i="2"/>
  <c r="E40" i="2"/>
  <c r="E22" i="2"/>
  <c r="F53" i="1"/>
  <c r="G53" i="1"/>
  <c r="E43" i="2"/>
  <c r="E38" i="2"/>
  <c r="E23" i="2"/>
  <c r="E31" i="2"/>
  <c r="E39" i="2"/>
  <c r="E21" i="2"/>
  <c r="E29" i="2"/>
  <c r="E37" i="2"/>
  <c r="E33" i="2"/>
  <c r="E28" i="2"/>
  <c r="E36" i="2"/>
  <c r="K53" i="1"/>
  <c r="C11" i="1"/>
  <c r="C12" i="1"/>
  <c r="C16" i="1" l="1"/>
  <c r="D18" i="1" s="1"/>
  <c r="O24" i="1"/>
  <c r="O29" i="1"/>
  <c r="O43" i="1"/>
  <c r="O51" i="1"/>
  <c r="O36" i="1"/>
  <c r="O23" i="1"/>
  <c r="O27" i="1"/>
  <c r="O47" i="1"/>
  <c r="O50" i="1"/>
  <c r="O35" i="1"/>
  <c r="O52" i="1"/>
  <c r="O44" i="1"/>
  <c r="O34" i="1"/>
  <c r="O22" i="1"/>
  <c r="O32" i="1"/>
  <c r="O53" i="1"/>
  <c r="O45" i="1"/>
  <c r="O30" i="1"/>
  <c r="O39" i="1"/>
  <c r="O21" i="1"/>
  <c r="O37" i="1"/>
  <c r="O33" i="1"/>
  <c r="O31" i="1"/>
  <c r="O38" i="1"/>
  <c r="O41" i="1"/>
  <c r="O46" i="1"/>
  <c r="O54" i="1"/>
  <c r="O48" i="1"/>
  <c r="O42" i="1"/>
  <c r="C15" i="1"/>
  <c r="O28" i="1"/>
  <c r="O49" i="1"/>
  <c r="O40" i="1"/>
  <c r="O55" i="1"/>
  <c r="O26" i="1"/>
  <c r="O25" i="1"/>
  <c r="C18" i="1" l="1"/>
  <c r="E16" i="1"/>
  <c r="E17" i="1" s="1"/>
</calcChain>
</file>

<file path=xl/sharedStrings.xml><?xml version="1.0" encoding="utf-8"?>
<sst xmlns="http://schemas.openxmlformats.org/spreadsheetml/2006/main" count="401" uniqueCount="183">
  <si>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</si>
  <si>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</si>
  <si>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</si>
  <si>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</si>
  <si>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</si>
  <si>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</si>
  <si>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</si>
  <si>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</si>
  <si>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</si>
  <si>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</si>
  <si>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</si>
  <si>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</si>
  <si>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</si>
  <si>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</si>
  <si>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</si>
  <si>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</si>
  <si>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</si>
  <si>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</si>
  <si>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</si>
  <si>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</si>
  <si>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</si>
  <si>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</si>
  <si>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</si>
  <si>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</si>
  <si>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</si>
  <si>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</si>
  <si>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</si>
  <si>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</si>
  <si>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</si>
  <si>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</si>
  <si>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</si>
  <si>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</si>
  <si>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</si>
  <si>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</si>
  <si>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</si>
  <si>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 xml:space="preserve">V0416 Aql / GSC 0478-0495               </t>
  </si>
  <si>
    <t xml:space="preserve">EA/SD     </t>
  </si>
  <si>
    <t>IBVS 5263</t>
  </si>
  <si>
    <t>OEJV 0074</t>
  </si>
  <si>
    <t>CCD</t>
  </si>
  <si>
    <t>OEJV 0160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</si>
  <si>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</si>
  <si>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</si>
  <si>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</si>
  <si>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</si>
  <si>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</si>
  <si>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</si>
  <si>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</si>
  <si>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</si>
  <si>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</si>
  <si>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</si>
  <si>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</si>
  <si>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</si>
  <si>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2437544.334 </t>
  </si>
  <si>
    <t> 01.09.1961 20:00 </t>
  </si>
  <si>
    <t> -0.032 </t>
  </si>
  <si>
    <t> K.Häußler </t>
  </si>
  <si>
    <t>BAVM 236 </t>
  </si>
  <si>
    <t>2437556.393 </t>
  </si>
  <si>
    <t> 13.09.1961 21:25 </t>
  </si>
  <si>
    <t> -0.015 </t>
  </si>
  <si>
    <t>2437560.392 </t>
  </si>
  <si>
    <t> 17.09.1961 21:24 </t>
  </si>
  <si>
    <t> -0.031 </t>
  </si>
  <si>
    <t>2437857.441 </t>
  </si>
  <si>
    <t> 11.07.1962 22:35 </t>
  </si>
  <si>
    <t> -0.028 </t>
  </si>
  <si>
    <t>2437869.496 </t>
  </si>
  <si>
    <t> 23.07.1962 23:54 </t>
  </si>
  <si>
    <t>2437877.527 </t>
  </si>
  <si>
    <t> 01.08.1962 00:38 </t>
  </si>
  <si>
    <t> -0.012 </t>
  </si>
  <si>
    <t>2437881.536 </t>
  </si>
  <si>
    <t> 05.08.1962 00:51 </t>
  </si>
  <si>
    <t> -0.018 </t>
  </si>
  <si>
    <t>2437932.39 </t>
  </si>
  <si>
    <t> 24.09.1962 21:21 </t>
  </si>
  <si>
    <t> -0.01 </t>
  </si>
  <si>
    <t>2439678.5 </t>
  </si>
  <si>
    <t> 07.07.1967 00:00 </t>
  </si>
  <si>
    <t> -0.0 </t>
  </si>
  <si>
    <t>2440030.434 </t>
  </si>
  <si>
    <t> 22.06.1968 22:24 </t>
  </si>
  <si>
    <t> -0.021 </t>
  </si>
  <si>
    <t>2440798.462 </t>
  </si>
  <si>
    <t> 30.07.1970 23:05 </t>
  </si>
  <si>
    <t>2444162.337 </t>
  </si>
  <si>
    <t> 15.10.1979 20:05 </t>
  </si>
  <si>
    <t> -0.004 </t>
  </si>
  <si>
    <t>V </t>
  </si>
  <si>
    <t> K.Locher </t>
  </si>
  <si>
    <t> BBS 45 </t>
  </si>
  <si>
    <t>2444396.499 </t>
  </si>
  <si>
    <t> 05.06.1980 23:58 </t>
  </si>
  <si>
    <t> -0.001 </t>
  </si>
  <si>
    <t> BBS 48 </t>
  </si>
  <si>
    <t>2444910.305 </t>
  </si>
  <si>
    <t> 01.11.1981 19:19 </t>
  </si>
  <si>
    <t> BBS 57 </t>
  </si>
  <si>
    <t>2445152.483 </t>
  </si>
  <si>
    <t> 01.07.1982 23:35 </t>
  </si>
  <si>
    <t> -0.013 </t>
  </si>
  <si>
    <t> T.Schildknecht </t>
  </si>
  <si>
    <t> BBS 61 </t>
  </si>
  <si>
    <t>2445152.484 </t>
  </si>
  <si>
    <t> 01.07.1982 23:36 </t>
  </si>
  <si>
    <t>2445398.682 </t>
  </si>
  <si>
    <t> 05.03.1983 04:22 </t>
  </si>
  <si>
    <t> -0.014 </t>
  </si>
  <si>
    <t> BBS 65 </t>
  </si>
  <si>
    <t>2445896.412 </t>
  </si>
  <si>
    <t> 14.07.1984 21:53 </t>
  </si>
  <si>
    <t> -0.037 </t>
  </si>
  <si>
    <t> BBS 73 </t>
  </si>
  <si>
    <t>2445912.487 </t>
  </si>
  <si>
    <t> 30.07.1984 23:41 </t>
  </si>
  <si>
    <t> -0.019 </t>
  </si>
  <si>
    <t> D.Elias </t>
  </si>
  <si>
    <t>2445912.491 </t>
  </si>
  <si>
    <t> 30.07.1984 23:47 </t>
  </si>
  <si>
    <t>2445912.507 </t>
  </si>
  <si>
    <t> 31.07.1984 00:10 </t>
  </si>
  <si>
    <t> 0.001 </t>
  </si>
  <si>
    <t> G.Mavrofridis </t>
  </si>
  <si>
    <t>2445971.377 </t>
  </si>
  <si>
    <t> 27.09.1984 21:02 </t>
  </si>
  <si>
    <t> BBS 74 </t>
  </si>
  <si>
    <t>2446640.415 </t>
  </si>
  <si>
    <t> 28.07.1986 21:57 </t>
  </si>
  <si>
    <t> 0.012 </t>
  </si>
  <si>
    <t>2446644.402 </t>
  </si>
  <si>
    <t> 01.08.1986 21:38 </t>
  </si>
  <si>
    <t>2446648.397 </t>
  </si>
  <si>
    <t> 05.08.1986 21:31 </t>
  </si>
  <si>
    <t> -0.034 </t>
  </si>
  <si>
    <t>2447337.514 </t>
  </si>
  <si>
    <t> 25.06.1988 00:20 </t>
  </si>
  <si>
    <t> -0.011 </t>
  </si>
  <si>
    <t> BBS 89 </t>
  </si>
  <si>
    <t>2448766.540 </t>
  </si>
  <si>
    <t> 24.05.1992 00:57 </t>
  </si>
  <si>
    <t> BBS 101 </t>
  </si>
  <si>
    <t>2449945.378 </t>
  </si>
  <si>
    <t> 15.08.1995 21:04 </t>
  </si>
  <si>
    <t> 0.002 </t>
  </si>
  <si>
    <t> BBS 110 </t>
  </si>
  <si>
    <t>2450278.544 </t>
  </si>
  <si>
    <t> 14.07.1996 01:03 </t>
  </si>
  <si>
    <t> -0.006 </t>
  </si>
  <si>
    <t> BBS 111 </t>
  </si>
  <si>
    <t>2451378.4241 </t>
  </si>
  <si>
    <t> 18.07.1999 22:10 </t>
  </si>
  <si>
    <t> 0.0005 </t>
  </si>
  <si>
    <t>E </t>
  </si>
  <si>
    <t>?</t>
  </si>
  <si>
    <t> M.Zejda </t>
  </si>
  <si>
    <t>IBVS 5263 </t>
  </si>
  <si>
    <t>2451758.43160 </t>
  </si>
  <si>
    <t> 01.08.2000 22:21 </t>
  </si>
  <si>
    <t> 0.00298 </t>
  </si>
  <si>
    <t>C </t>
  </si>
  <si>
    <t>o</t>
  </si>
  <si>
    <t> P.Hájek </t>
  </si>
  <si>
    <t>OEJV 0074 </t>
  </si>
  <si>
    <t>2454327.4767 </t>
  </si>
  <si>
    <t> 14.08.2007 23:26 </t>
  </si>
  <si>
    <t> -0.0002 </t>
  </si>
  <si>
    <t>-I</t>
  </si>
  <si>
    <t> F.Agerer </t>
  </si>
  <si>
    <t>BAVM 193 </t>
  </si>
  <si>
    <t>2454707.4818 </t>
  </si>
  <si>
    <t> 28.08.2008 23:33 </t>
  </si>
  <si>
    <t>0</t>
  </si>
  <si>
    <t>BAVM 203 </t>
  </si>
  <si>
    <t>2456187.36345 </t>
  </si>
  <si>
    <t> 16.09.2012 20:43 </t>
  </si>
  <si>
    <t>1106</t>
  </si>
  <si>
    <t> 0.00257 </t>
  </si>
  <si>
    <t> J.Trnka </t>
  </si>
  <si>
    <t>OEJV 0160 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</si>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</sst>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5" fillId="0" borderId="0" xfId="0" applyFont="1" applyAlignment="1">
      <alignment horizontal="left" wrapText="1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V416 Aql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-11178</c:v>
                </c:pt>
                <c:pt idx="1">
                  <c:v>-11169</c:v>
                </c:pt>
                <c:pt idx="2">
                  <c:v>-11166</c:v>
                </c:pt>
                <c:pt idx="3">
                  <c:v>-10944</c:v>
                </c:pt>
                <c:pt idx="4">
                  <c:v>-10935</c:v>
                </c:pt>
                <c:pt idx="5">
                  <c:v>-10929</c:v>
                </c:pt>
                <c:pt idx="6">
                  <c:v>-10926</c:v>
                </c:pt>
                <c:pt idx="7">
                  <c:v>-10888</c:v>
                </c:pt>
                <c:pt idx="8">
                  <c:v>-9583</c:v>
                </c:pt>
                <c:pt idx="9">
                  <c:v>-9320</c:v>
                </c:pt>
                <c:pt idx="10">
                  <c:v>-8746</c:v>
                </c:pt>
                <c:pt idx="11">
                  <c:v>-6232</c:v>
                </c:pt>
                <c:pt idx="12">
                  <c:v>-6057</c:v>
                </c:pt>
                <c:pt idx="13">
                  <c:v>-5673</c:v>
                </c:pt>
                <c:pt idx="14">
                  <c:v>-5492</c:v>
                </c:pt>
                <c:pt idx="15">
                  <c:v>-5492</c:v>
                </c:pt>
                <c:pt idx="16">
                  <c:v>-5308</c:v>
                </c:pt>
                <c:pt idx="17">
                  <c:v>-4936</c:v>
                </c:pt>
                <c:pt idx="18">
                  <c:v>-4924</c:v>
                </c:pt>
                <c:pt idx="19">
                  <c:v>-4924</c:v>
                </c:pt>
                <c:pt idx="20">
                  <c:v>-4924</c:v>
                </c:pt>
                <c:pt idx="21">
                  <c:v>-4880</c:v>
                </c:pt>
                <c:pt idx="22">
                  <c:v>-4380</c:v>
                </c:pt>
                <c:pt idx="23">
                  <c:v>-4377</c:v>
                </c:pt>
                <c:pt idx="24">
                  <c:v>-4374</c:v>
                </c:pt>
                <c:pt idx="25">
                  <c:v>-3859</c:v>
                </c:pt>
                <c:pt idx="26">
                  <c:v>-2791</c:v>
                </c:pt>
                <c:pt idx="27">
                  <c:v>-1910</c:v>
                </c:pt>
                <c:pt idx="28">
                  <c:v>-1661</c:v>
                </c:pt>
                <c:pt idx="29">
                  <c:v>-839</c:v>
                </c:pt>
                <c:pt idx="30">
                  <c:v>-555</c:v>
                </c:pt>
                <c:pt idx="31">
                  <c:v>0</c:v>
                </c:pt>
                <c:pt idx="32">
                  <c:v>1365</c:v>
                </c:pt>
                <c:pt idx="33">
                  <c:v>1649</c:v>
                </c:pt>
                <c:pt idx="34">
                  <c:v>2755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0B-4E3C-B69F-2D034DC8E3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-11178</c:v>
                </c:pt>
                <c:pt idx="1">
                  <c:v>-11169</c:v>
                </c:pt>
                <c:pt idx="2">
                  <c:v>-11166</c:v>
                </c:pt>
                <c:pt idx="3">
                  <c:v>-10944</c:v>
                </c:pt>
                <c:pt idx="4">
                  <c:v>-10935</c:v>
                </c:pt>
                <c:pt idx="5">
                  <c:v>-10929</c:v>
                </c:pt>
                <c:pt idx="6">
                  <c:v>-10926</c:v>
                </c:pt>
                <c:pt idx="7">
                  <c:v>-10888</c:v>
                </c:pt>
                <c:pt idx="8">
                  <c:v>-9583</c:v>
                </c:pt>
                <c:pt idx="9">
                  <c:v>-9320</c:v>
                </c:pt>
                <c:pt idx="10">
                  <c:v>-8746</c:v>
                </c:pt>
                <c:pt idx="11">
                  <c:v>-6232</c:v>
                </c:pt>
                <c:pt idx="12">
                  <c:v>-6057</c:v>
                </c:pt>
                <c:pt idx="13">
                  <c:v>-5673</c:v>
                </c:pt>
                <c:pt idx="14">
                  <c:v>-5492</c:v>
                </c:pt>
                <c:pt idx="15">
                  <c:v>-5492</c:v>
                </c:pt>
                <c:pt idx="16">
                  <c:v>-5308</c:v>
                </c:pt>
                <c:pt idx="17">
                  <c:v>-4936</c:v>
                </c:pt>
                <c:pt idx="18">
                  <c:v>-4924</c:v>
                </c:pt>
                <c:pt idx="19">
                  <c:v>-4924</c:v>
                </c:pt>
                <c:pt idx="20">
                  <c:v>-4924</c:v>
                </c:pt>
                <c:pt idx="21">
                  <c:v>-4880</c:v>
                </c:pt>
                <c:pt idx="22">
                  <c:v>-4380</c:v>
                </c:pt>
                <c:pt idx="23">
                  <c:v>-4377</c:v>
                </c:pt>
                <c:pt idx="24">
                  <c:v>-4374</c:v>
                </c:pt>
                <c:pt idx="25">
                  <c:v>-3859</c:v>
                </c:pt>
                <c:pt idx="26">
                  <c:v>-2791</c:v>
                </c:pt>
                <c:pt idx="27">
                  <c:v>-1910</c:v>
                </c:pt>
                <c:pt idx="28">
                  <c:v>-1661</c:v>
                </c:pt>
                <c:pt idx="29">
                  <c:v>-839</c:v>
                </c:pt>
                <c:pt idx="30">
                  <c:v>-555</c:v>
                </c:pt>
                <c:pt idx="31">
                  <c:v>0</c:v>
                </c:pt>
                <c:pt idx="32">
                  <c:v>1365</c:v>
                </c:pt>
                <c:pt idx="33">
                  <c:v>1649</c:v>
                </c:pt>
                <c:pt idx="34">
                  <c:v>2755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8.900000000721775E-3</c:v>
                </c:pt>
                <c:pt idx="1">
                  <c:v>2.5449999993725214E-2</c:v>
                </c:pt>
                <c:pt idx="2">
                  <c:v>1.0299999994458631E-2</c:v>
                </c:pt>
                <c:pt idx="3">
                  <c:v>1.2199999997392297E-2</c:v>
                </c:pt>
                <c:pt idx="4">
                  <c:v>2.4749999996856786E-2</c:v>
                </c:pt>
                <c:pt idx="5">
                  <c:v>2.7450000001408625E-2</c:v>
                </c:pt>
                <c:pt idx="6">
                  <c:v>2.2299999996903352E-2</c:v>
                </c:pt>
                <c:pt idx="7">
                  <c:v>3.0399999996006954E-2</c:v>
                </c:pt>
                <c:pt idx="8">
                  <c:v>-1.4850000006845221E-2</c:v>
                </c:pt>
                <c:pt idx="9">
                  <c:v>1.1999999995168764E-2</c:v>
                </c:pt>
                <c:pt idx="10">
                  <c:v>-7.0000000414438546E-4</c:v>
                </c:pt>
                <c:pt idx="11">
                  <c:v>1.6599999995378312E-2</c:v>
                </c:pt>
                <c:pt idx="12">
                  <c:v>1.9850000004225876E-2</c:v>
                </c:pt>
                <c:pt idx="13">
                  <c:v>1.4649999997345731E-2</c:v>
                </c:pt>
                <c:pt idx="14">
                  <c:v>5.5999999967752956E-3</c:v>
                </c:pt>
                <c:pt idx="15">
                  <c:v>6.5999999933410436E-3</c:v>
                </c:pt>
                <c:pt idx="16">
                  <c:v>3.4000000014202669E-3</c:v>
                </c:pt>
                <c:pt idx="17">
                  <c:v>-2.1200000002863817E-2</c:v>
                </c:pt>
                <c:pt idx="18">
                  <c:v>-2.8000000020256266E-3</c:v>
                </c:pt>
                <c:pt idx="19">
                  <c:v>1.1999999987892807E-3</c:v>
                </c:pt>
                <c:pt idx="20">
                  <c:v>1.7199999994772952E-2</c:v>
                </c:pt>
                <c:pt idx="21">
                  <c:v>1.299999999901047E-2</c:v>
                </c:pt>
                <c:pt idx="22">
                  <c:v>2.599999999802094E-2</c:v>
                </c:pt>
                <c:pt idx="23">
                  <c:v>-1.1500000036903657E-3</c:v>
                </c:pt>
                <c:pt idx="24">
                  <c:v>-2.0300000003771856E-2</c:v>
                </c:pt>
                <c:pt idx="25">
                  <c:v>9.5000000146683306E-4</c:v>
                </c:pt>
                <c:pt idx="26">
                  <c:v>-1.0450000001583248E-2</c:v>
                </c:pt>
                <c:pt idx="27">
                  <c:v>5.4999999920255505E-3</c:v>
                </c:pt>
                <c:pt idx="28">
                  <c:v>-2.9500000018742867E-3</c:v>
                </c:pt>
                <c:pt idx="31">
                  <c:v>0</c:v>
                </c:pt>
                <c:pt idx="34">
                  <c:v>-1.2300000002142042E-2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0B-4E3C-B69F-2D034DC8E3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-11178</c:v>
                </c:pt>
                <c:pt idx="1">
                  <c:v>-11169</c:v>
                </c:pt>
                <c:pt idx="2">
                  <c:v>-11166</c:v>
                </c:pt>
                <c:pt idx="3">
                  <c:v>-10944</c:v>
                </c:pt>
                <c:pt idx="4">
                  <c:v>-10935</c:v>
                </c:pt>
                <c:pt idx="5">
                  <c:v>-10929</c:v>
                </c:pt>
                <c:pt idx="6">
                  <c:v>-10926</c:v>
                </c:pt>
                <c:pt idx="7">
                  <c:v>-10888</c:v>
                </c:pt>
                <c:pt idx="8">
                  <c:v>-9583</c:v>
                </c:pt>
                <c:pt idx="9">
                  <c:v>-9320</c:v>
                </c:pt>
                <c:pt idx="10">
                  <c:v>-8746</c:v>
                </c:pt>
                <c:pt idx="11">
                  <c:v>-6232</c:v>
                </c:pt>
                <c:pt idx="12">
                  <c:v>-6057</c:v>
                </c:pt>
                <c:pt idx="13">
                  <c:v>-5673</c:v>
                </c:pt>
                <c:pt idx="14">
                  <c:v>-5492</c:v>
                </c:pt>
                <c:pt idx="15">
                  <c:v>-5492</c:v>
                </c:pt>
                <c:pt idx="16">
                  <c:v>-5308</c:v>
                </c:pt>
                <c:pt idx="17">
                  <c:v>-4936</c:v>
                </c:pt>
                <c:pt idx="18">
                  <c:v>-4924</c:v>
                </c:pt>
                <c:pt idx="19">
                  <c:v>-4924</c:v>
                </c:pt>
                <c:pt idx="20">
                  <c:v>-4924</c:v>
                </c:pt>
                <c:pt idx="21">
                  <c:v>-4880</c:v>
                </c:pt>
                <c:pt idx="22">
                  <c:v>-4380</c:v>
                </c:pt>
                <c:pt idx="23">
                  <c:v>-4377</c:v>
                </c:pt>
                <c:pt idx="24">
                  <c:v>-4374</c:v>
                </c:pt>
                <c:pt idx="25">
                  <c:v>-3859</c:v>
                </c:pt>
                <c:pt idx="26">
                  <c:v>-2791</c:v>
                </c:pt>
                <c:pt idx="27">
                  <c:v>-1910</c:v>
                </c:pt>
                <c:pt idx="28">
                  <c:v>-1661</c:v>
                </c:pt>
                <c:pt idx="29">
                  <c:v>-839</c:v>
                </c:pt>
                <c:pt idx="30">
                  <c:v>-555</c:v>
                </c:pt>
                <c:pt idx="31">
                  <c:v>0</c:v>
                </c:pt>
                <c:pt idx="32">
                  <c:v>1365</c:v>
                </c:pt>
                <c:pt idx="33">
                  <c:v>1649</c:v>
                </c:pt>
                <c:pt idx="34">
                  <c:v>2755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0">
                  <c:v>1.3499999986379407E-3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0B-4E3C-B69F-2D034DC8E3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-11178</c:v>
                </c:pt>
                <c:pt idx="1">
                  <c:v>-11169</c:v>
                </c:pt>
                <c:pt idx="2">
                  <c:v>-11166</c:v>
                </c:pt>
                <c:pt idx="3">
                  <c:v>-10944</c:v>
                </c:pt>
                <c:pt idx="4">
                  <c:v>-10935</c:v>
                </c:pt>
                <c:pt idx="5">
                  <c:v>-10929</c:v>
                </c:pt>
                <c:pt idx="6">
                  <c:v>-10926</c:v>
                </c:pt>
                <c:pt idx="7">
                  <c:v>-10888</c:v>
                </c:pt>
                <c:pt idx="8">
                  <c:v>-9583</c:v>
                </c:pt>
                <c:pt idx="9">
                  <c:v>-9320</c:v>
                </c:pt>
                <c:pt idx="10">
                  <c:v>-8746</c:v>
                </c:pt>
                <c:pt idx="11">
                  <c:v>-6232</c:v>
                </c:pt>
                <c:pt idx="12">
                  <c:v>-6057</c:v>
                </c:pt>
                <c:pt idx="13">
                  <c:v>-5673</c:v>
                </c:pt>
                <c:pt idx="14">
                  <c:v>-5492</c:v>
                </c:pt>
                <c:pt idx="15">
                  <c:v>-5492</c:v>
                </c:pt>
                <c:pt idx="16">
                  <c:v>-5308</c:v>
                </c:pt>
                <c:pt idx="17">
                  <c:v>-4936</c:v>
                </c:pt>
                <c:pt idx="18">
                  <c:v>-4924</c:v>
                </c:pt>
                <c:pt idx="19">
                  <c:v>-4924</c:v>
                </c:pt>
                <c:pt idx="20">
                  <c:v>-4924</c:v>
                </c:pt>
                <c:pt idx="21">
                  <c:v>-4880</c:v>
                </c:pt>
                <c:pt idx="22">
                  <c:v>-4380</c:v>
                </c:pt>
                <c:pt idx="23">
                  <c:v>-4377</c:v>
                </c:pt>
                <c:pt idx="24">
                  <c:v>-4374</c:v>
                </c:pt>
                <c:pt idx="25">
                  <c:v>-3859</c:v>
                </c:pt>
                <c:pt idx="26">
                  <c:v>-2791</c:v>
                </c:pt>
                <c:pt idx="27">
                  <c:v>-1910</c:v>
                </c:pt>
                <c:pt idx="28">
                  <c:v>-1661</c:v>
                </c:pt>
                <c:pt idx="29">
                  <c:v>-839</c:v>
                </c:pt>
                <c:pt idx="30">
                  <c:v>-555</c:v>
                </c:pt>
                <c:pt idx="31">
                  <c:v>0</c:v>
                </c:pt>
                <c:pt idx="32">
                  <c:v>1365</c:v>
                </c:pt>
                <c:pt idx="33">
                  <c:v>1649</c:v>
                </c:pt>
                <c:pt idx="34">
                  <c:v>2755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9">
                  <c:v>4.9999995098914951E-5</c:v>
                </c:pt>
                <c:pt idx="32">
                  <c:v>-9.5500000024912879E-3</c:v>
                </c:pt>
                <c:pt idx="33">
                  <c:v>-1.0650000003806781E-2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0B-4E3C-B69F-2D034DC8E3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-11178</c:v>
                </c:pt>
                <c:pt idx="1">
                  <c:v>-11169</c:v>
                </c:pt>
                <c:pt idx="2">
                  <c:v>-11166</c:v>
                </c:pt>
                <c:pt idx="3">
                  <c:v>-10944</c:v>
                </c:pt>
                <c:pt idx="4">
                  <c:v>-10935</c:v>
                </c:pt>
                <c:pt idx="5">
                  <c:v>-10929</c:v>
                </c:pt>
                <c:pt idx="6">
                  <c:v>-10926</c:v>
                </c:pt>
                <c:pt idx="7">
                  <c:v>-10888</c:v>
                </c:pt>
                <c:pt idx="8">
                  <c:v>-9583</c:v>
                </c:pt>
                <c:pt idx="9">
                  <c:v>-9320</c:v>
                </c:pt>
                <c:pt idx="10">
                  <c:v>-8746</c:v>
                </c:pt>
                <c:pt idx="11">
                  <c:v>-6232</c:v>
                </c:pt>
                <c:pt idx="12">
                  <c:v>-6057</c:v>
                </c:pt>
                <c:pt idx="13">
                  <c:v>-5673</c:v>
                </c:pt>
                <c:pt idx="14">
                  <c:v>-5492</c:v>
                </c:pt>
                <c:pt idx="15">
                  <c:v>-5492</c:v>
                </c:pt>
                <c:pt idx="16">
                  <c:v>-5308</c:v>
                </c:pt>
                <c:pt idx="17">
                  <c:v>-4936</c:v>
                </c:pt>
                <c:pt idx="18">
                  <c:v>-4924</c:v>
                </c:pt>
                <c:pt idx="19">
                  <c:v>-4924</c:v>
                </c:pt>
                <c:pt idx="20">
                  <c:v>-4924</c:v>
                </c:pt>
                <c:pt idx="21">
                  <c:v>-4880</c:v>
                </c:pt>
                <c:pt idx="22">
                  <c:v>-4380</c:v>
                </c:pt>
                <c:pt idx="23">
                  <c:v>-4377</c:v>
                </c:pt>
                <c:pt idx="24">
                  <c:v>-4374</c:v>
                </c:pt>
                <c:pt idx="25">
                  <c:v>-3859</c:v>
                </c:pt>
                <c:pt idx="26">
                  <c:v>-2791</c:v>
                </c:pt>
                <c:pt idx="27">
                  <c:v>-1910</c:v>
                </c:pt>
                <c:pt idx="28">
                  <c:v>-1661</c:v>
                </c:pt>
                <c:pt idx="29">
                  <c:v>-839</c:v>
                </c:pt>
                <c:pt idx="30">
                  <c:v>-555</c:v>
                </c:pt>
                <c:pt idx="31">
                  <c:v>0</c:v>
                </c:pt>
                <c:pt idx="32">
                  <c:v>1365</c:v>
                </c:pt>
                <c:pt idx="33">
                  <c:v>1649</c:v>
                </c:pt>
                <c:pt idx="34">
                  <c:v>2755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0B-4E3C-B69F-2D034DC8E3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-11178</c:v>
                </c:pt>
                <c:pt idx="1">
                  <c:v>-11169</c:v>
                </c:pt>
                <c:pt idx="2">
                  <c:v>-11166</c:v>
                </c:pt>
                <c:pt idx="3">
                  <c:v>-10944</c:v>
                </c:pt>
                <c:pt idx="4">
                  <c:v>-10935</c:v>
                </c:pt>
                <c:pt idx="5">
                  <c:v>-10929</c:v>
                </c:pt>
                <c:pt idx="6">
                  <c:v>-10926</c:v>
                </c:pt>
                <c:pt idx="7">
                  <c:v>-10888</c:v>
                </c:pt>
                <c:pt idx="8">
                  <c:v>-9583</c:v>
                </c:pt>
                <c:pt idx="9">
                  <c:v>-9320</c:v>
                </c:pt>
                <c:pt idx="10">
                  <c:v>-8746</c:v>
                </c:pt>
                <c:pt idx="11">
                  <c:v>-6232</c:v>
                </c:pt>
                <c:pt idx="12">
                  <c:v>-6057</c:v>
                </c:pt>
                <c:pt idx="13">
                  <c:v>-5673</c:v>
                </c:pt>
                <c:pt idx="14">
                  <c:v>-5492</c:v>
                </c:pt>
                <c:pt idx="15">
                  <c:v>-5492</c:v>
                </c:pt>
                <c:pt idx="16">
                  <c:v>-5308</c:v>
                </c:pt>
                <c:pt idx="17">
                  <c:v>-4936</c:v>
                </c:pt>
                <c:pt idx="18">
                  <c:v>-4924</c:v>
                </c:pt>
                <c:pt idx="19">
                  <c:v>-4924</c:v>
                </c:pt>
                <c:pt idx="20">
                  <c:v>-4924</c:v>
                </c:pt>
                <c:pt idx="21">
                  <c:v>-4880</c:v>
                </c:pt>
                <c:pt idx="22">
                  <c:v>-4380</c:v>
                </c:pt>
                <c:pt idx="23">
                  <c:v>-4377</c:v>
                </c:pt>
                <c:pt idx="24">
                  <c:v>-4374</c:v>
                </c:pt>
                <c:pt idx="25">
                  <c:v>-3859</c:v>
                </c:pt>
                <c:pt idx="26">
                  <c:v>-2791</c:v>
                </c:pt>
                <c:pt idx="27">
                  <c:v>-1910</c:v>
                </c:pt>
                <c:pt idx="28">
                  <c:v>-1661</c:v>
                </c:pt>
                <c:pt idx="29">
                  <c:v>-839</c:v>
                </c:pt>
                <c:pt idx="30">
                  <c:v>-555</c:v>
                </c:pt>
                <c:pt idx="31">
                  <c:v>0</c:v>
                </c:pt>
                <c:pt idx="32">
                  <c:v>1365</c:v>
                </c:pt>
                <c:pt idx="33">
                  <c:v>1649</c:v>
                </c:pt>
                <c:pt idx="34">
                  <c:v>2755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0B-4E3C-B69F-2D034DC8E3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5.4999999999999997E-3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-11178</c:v>
                </c:pt>
                <c:pt idx="1">
                  <c:v>-11169</c:v>
                </c:pt>
                <c:pt idx="2">
                  <c:v>-11166</c:v>
                </c:pt>
                <c:pt idx="3">
                  <c:v>-10944</c:v>
                </c:pt>
                <c:pt idx="4">
                  <c:v>-10935</c:v>
                </c:pt>
                <c:pt idx="5">
                  <c:v>-10929</c:v>
                </c:pt>
                <c:pt idx="6">
                  <c:v>-10926</c:v>
                </c:pt>
                <c:pt idx="7">
                  <c:v>-10888</c:v>
                </c:pt>
                <c:pt idx="8">
                  <c:v>-9583</c:v>
                </c:pt>
                <c:pt idx="9">
                  <c:v>-9320</c:v>
                </c:pt>
                <c:pt idx="10">
                  <c:v>-8746</c:v>
                </c:pt>
                <c:pt idx="11">
                  <c:v>-6232</c:v>
                </c:pt>
                <c:pt idx="12">
                  <c:v>-6057</c:v>
                </c:pt>
                <c:pt idx="13">
                  <c:v>-5673</c:v>
                </c:pt>
                <c:pt idx="14">
                  <c:v>-5492</c:v>
                </c:pt>
                <c:pt idx="15">
                  <c:v>-5492</c:v>
                </c:pt>
                <c:pt idx="16">
                  <c:v>-5308</c:v>
                </c:pt>
                <c:pt idx="17">
                  <c:v>-4936</c:v>
                </c:pt>
                <c:pt idx="18">
                  <c:v>-4924</c:v>
                </c:pt>
                <c:pt idx="19">
                  <c:v>-4924</c:v>
                </c:pt>
                <c:pt idx="20">
                  <c:v>-4924</c:v>
                </c:pt>
                <c:pt idx="21">
                  <c:v>-4880</c:v>
                </c:pt>
                <c:pt idx="22">
                  <c:v>-4380</c:v>
                </c:pt>
                <c:pt idx="23">
                  <c:v>-4377</c:v>
                </c:pt>
                <c:pt idx="24">
                  <c:v>-4374</c:v>
                </c:pt>
                <c:pt idx="25">
                  <c:v>-3859</c:v>
                </c:pt>
                <c:pt idx="26">
                  <c:v>-2791</c:v>
                </c:pt>
                <c:pt idx="27">
                  <c:v>-1910</c:v>
                </c:pt>
                <c:pt idx="28">
                  <c:v>-1661</c:v>
                </c:pt>
                <c:pt idx="29">
                  <c:v>-839</c:v>
                </c:pt>
                <c:pt idx="30">
                  <c:v>-555</c:v>
                </c:pt>
                <c:pt idx="31">
                  <c:v>0</c:v>
                </c:pt>
                <c:pt idx="32">
                  <c:v>1365</c:v>
                </c:pt>
                <c:pt idx="33">
                  <c:v>1649</c:v>
                </c:pt>
                <c:pt idx="34">
                  <c:v>2755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0B-4E3C-B69F-2D034DC8E3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-11178</c:v>
                </c:pt>
                <c:pt idx="1">
                  <c:v>-11169</c:v>
                </c:pt>
                <c:pt idx="2">
                  <c:v>-11166</c:v>
                </c:pt>
                <c:pt idx="3">
                  <c:v>-10944</c:v>
                </c:pt>
                <c:pt idx="4">
                  <c:v>-10935</c:v>
                </c:pt>
                <c:pt idx="5">
                  <c:v>-10929</c:v>
                </c:pt>
                <c:pt idx="6">
                  <c:v>-10926</c:v>
                </c:pt>
                <c:pt idx="7">
                  <c:v>-10888</c:v>
                </c:pt>
                <c:pt idx="8">
                  <c:v>-9583</c:v>
                </c:pt>
                <c:pt idx="9">
                  <c:v>-9320</c:v>
                </c:pt>
                <c:pt idx="10">
                  <c:v>-8746</c:v>
                </c:pt>
                <c:pt idx="11">
                  <c:v>-6232</c:v>
                </c:pt>
                <c:pt idx="12">
                  <c:v>-6057</c:v>
                </c:pt>
                <c:pt idx="13">
                  <c:v>-5673</c:v>
                </c:pt>
                <c:pt idx="14">
                  <c:v>-5492</c:v>
                </c:pt>
                <c:pt idx="15">
                  <c:v>-5492</c:v>
                </c:pt>
                <c:pt idx="16">
                  <c:v>-5308</c:v>
                </c:pt>
                <c:pt idx="17">
                  <c:v>-4936</c:v>
                </c:pt>
                <c:pt idx="18">
                  <c:v>-4924</c:v>
                </c:pt>
                <c:pt idx="19">
                  <c:v>-4924</c:v>
                </c:pt>
                <c:pt idx="20">
                  <c:v>-4924</c:v>
                </c:pt>
                <c:pt idx="21">
                  <c:v>-4880</c:v>
                </c:pt>
                <c:pt idx="22">
                  <c:v>-4380</c:v>
                </c:pt>
                <c:pt idx="23">
                  <c:v>-4377</c:v>
                </c:pt>
                <c:pt idx="24">
                  <c:v>-4374</c:v>
                </c:pt>
                <c:pt idx="25">
                  <c:v>-3859</c:v>
                </c:pt>
                <c:pt idx="26">
                  <c:v>-2791</c:v>
                </c:pt>
                <c:pt idx="27">
                  <c:v>-1910</c:v>
                </c:pt>
                <c:pt idx="28">
                  <c:v>-1661</c:v>
                </c:pt>
                <c:pt idx="29">
                  <c:v>-839</c:v>
                </c:pt>
                <c:pt idx="30">
                  <c:v>-555</c:v>
                </c:pt>
                <c:pt idx="31">
                  <c:v>0</c:v>
                </c:pt>
                <c:pt idx="32">
                  <c:v>1365</c:v>
                </c:pt>
                <c:pt idx="33">
                  <c:v>1649</c:v>
                </c:pt>
                <c:pt idx="34">
                  <c:v>2755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1.6871563105702116E-2</c:v>
                </c:pt>
                <c:pt idx="1">
                  <c:v>1.6853724741616425E-2</c:v>
                </c:pt>
                <c:pt idx="2">
                  <c:v>1.6847778620254529E-2</c:v>
                </c:pt>
                <c:pt idx="3">
                  <c:v>1.6407765639474166E-2</c:v>
                </c:pt>
                <c:pt idx="4">
                  <c:v>1.6389927275388474E-2</c:v>
                </c:pt>
                <c:pt idx="5">
                  <c:v>1.6378035032664679E-2</c:v>
                </c:pt>
                <c:pt idx="6">
                  <c:v>1.6372088911302783E-2</c:v>
                </c:pt>
                <c:pt idx="7">
                  <c:v>1.6296771374052089E-2</c:v>
                </c:pt>
                <c:pt idx="8">
                  <c:v>1.3710208581626974E-2</c:v>
                </c:pt>
                <c:pt idx="9">
                  <c:v>1.3188931942234017E-2</c:v>
                </c:pt>
                <c:pt idx="10">
                  <c:v>1.2051240721657759E-2</c:v>
                </c:pt>
                <c:pt idx="11">
                  <c:v>7.0683910203882209E-3</c:v>
                </c:pt>
                <c:pt idx="12">
                  <c:v>6.7215339409442392E-3</c:v>
                </c:pt>
                <c:pt idx="13">
                  <c:v>5.9604304066214458E-3</c:v>
                </c:pt>
                <c:pt idx="14">
                  <c:v>5.6016810844536705E-3</c:v>
                </c:pt>
                <c:pt idx="15">
                  <c:v>5.6016810844536705E-3</c:v>
                </c:pt>
                <c:pt idx="16">
                  <c:v>5.2369856409239992E-3</c:v>
                </c:pt>
                <c:pt idx="17">
                  <c:v>4.4996665920487931E-3</c:v>
                </c:pt>
                <c:pt idx="18">
                  <c:v>4.4758821066012058E-3</c:v>
                </c:pt>
                <c:pt idx="19">
                  <c:v>4.4758821066012058E-3</c:v>
                </c:pt>
                <c:pt idx="20">
                  <c:v>4.4758821066012058E-3</c:v>
                </c:pt>
                <c:pt idx="21">
                  <c:v>4.3886723266267184E-3</c:v>
                </c:pt>
                <c:pt idx="22">
                  <c:v>3.3976520996439157E-3</c:v>
                </c:pt>
                <c:pt idx="23">
                  <c:v>3.391705978282018E-3</c:v>
                </c:pt>
                <c:pt idx="24">
                  <c:v>3.385759856920122E-3</c:v>
                </c:pt>
                <c:pt idx="25">
                  <c:v>2.3650090231278334E-3</c:v>
                </c:pt>
                <c:pt idx="26">
                  <c:v>2.4818981829256414E-4</c:v>
                </c:pt>
                <c:pt idx="27">
                  <c:v>-1.4979878216511361E-3</c:v>
                </c:pt>
                <c:pt idx="28">
                  <c:v>-1.9915158946885725E-3</c:v>
                </c:pt>
                <c:pt idx="29">
                  <c:v>-3.6207531478483022E-3</c:v>
                </c:pt>
                <c:pt idx="30">
                  <c:v>-4.1836526367745345E-3</c:v>
                </c:pt>
                <c:pt idx="31">
                  <c:v>-5.2836850887254469E-3</c:v>
                </c:pt>
                <c:pt idx="32">
                  <c:v>-7.9891703083885025E-3</c:v>
                </c:pt>
                <c:pt idx="33">
                  <c:v>-8.552069797314734E-3</c:v>
                </c:pt>
                <c:pt idx="34">
                  <c:v>-1.0744206539400697E-2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0B-4E3C-B69F-2D034DC8E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286696"/>
        <c:axId val="1"/>
      </c:scatterChart>
      <c:valAx>
        <c:axId val="575286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286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75366568914952"/>
          <c:w val="0.6105263157894735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28576</xdr:rowOff>
    </xdr:from>
    <xdr:to>
      <xdr:col>17</xdr:col>
      <xdr:colOff>495300</xdr:colOff>
      <xdr:row>18</xdr:row>
      <xdr:rowOff>95251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E2947C-EBAD-23CD-E1F7-3FFCA9845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6" TargetMode="External"/><Relationship Id="rId13" Type="http://schemas.openxmlformats.org/officeDocument/2006/relationships/hyperlink" Target="http://www.bav-astro.de/sfs/BAVM_link.php?BAVMnr=236" TargetMode="External"/><Relationship Id="rId18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bav-astro.de/sfs/BAVM_link.php?BAVMnr=236" TargetMode="External"/><Relationship Id="rId7" Type="http://schemas.openxmlformats.org/officeDocument/2006/relationships/hyperlink" Target="http://www.bav-astro.de/sfs/BAVM_link.php?BAVMnr=236" TargetMode="External"/><Relationship Id="rId12" Type="http://schemas.openxmlformats.org/officeDocument/2006/relationships/hyperlink" Target="http://www.bav-astro.de/sfs/BAVM_link.php?BAVMnr=236" TargetMode="External"/><Relationship Id="rId17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bav-astro.de/sfs/BAVM_link.php?BAVMnr=236" TargetMode="External"/><Relationship Id="rId16" Type="http://schemas.openxmlformats.org/officeDocument/2006/relationships/hyperlink" Target="http://www.konkoly.hu/cgi-bin/IBVS?5263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36" TargetMode="External"/><Relationship Id="rId11" Type="http://schemas.openxmlformats.org/officeDocument/2006/relationships/hyperlink" Target="http://www.bav-astro.de/sfs/BAVM_link.php?BAVMnr=236" TargetMode="External"/><Relationship Id="rId5" Type="http://schemas.openxmlformats.org/officeDocument/2006/relationships/hyperlink" Target="http://www.bav-astro.de/sfs/BAVM_link.php?BAVMnr=236" TargetMode="External"/><Relationship Id="rId15" Type="http://schemas.openxmlformats.org/officeDocument/2006/relationships/hyperlink" Target="http://www.bav-astro.de/sfs/BAVM_link.php?BAVMnr=236" TargetMode="External"/><Relationship Id="rId10" Type="http://schemas.openxmlformats.org/officeDocument/2006/relationships/hyperlink" Target="http://www.bav-astro.de/sfs/BAVM_link.php?BAVMnr=236" TargetMode="External"/><Relationship Id="rId19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236" TargetMode="External"/><Relationship Id="rId9" Type="http://schemas.openxmlformats.org/officeDocument/2006/relationships/hyperlink" Target="http://www.bav-astro.de/sfs/BAVM_link.php?BAVMnr=236" TargetMode="External"/><Relationship Id="rId14" Type="http://schemas.openxmlformats.org/officeDocument/2006/relationships/hyperlink" Target="http://www.bav-astro.de/sfs/BAVM_link.php?BAVMnr=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34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35</v>
      </c>
    </row>
    <row r="2" spans="1:7">
      <c r="A2" t="s">
        <v>23</v>
      </c>
      <c r="B2" s="34" t="s">
        <v>36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52501.048000000003</v>
      </c>
      <c r="D4" s="9">
        <v>1.33805</v>
      </c>
    </row>
    <row r="5" spans="1:7">
      <c r="C5" s="31" t="s">
        <v>33</v>
      </c>
    </row>
    <row r="6" spans="1:7">
      <c r="A6" s="5" t="s">
        <v>1</v>
      </c>
    </row>
    <row r="7" spans="1:7">
      <c r="A7" t="s">
        <v>2</v>
      </c>
      <c r="C7">
        <f>C4</f>
        <v>52501.048000000003</v>
      </c>
    </row>
    <row r="8" spans="1:7">
      <c r="A8" t="s">
        <v>3</v>
      </c>
      <c r="C8">
        <f>D4</f>
        <v>1.33805</v>
      </c>
      <c r="D8" s="30"/>
    </row>
    <row r="9" spans="1:7">
      <c r="A9" s="11" t="s">
        <v>25</v>
      </c>
      <c r="B9" s="12"/>
      <c r="C9" s="13">
        <v>-9.5</v>
      </c>
      <c r="D9" s="12" t="s">
        <v>26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4">
        <f ca="1">INTERCEPT(INDIRECT($G$11):G975,INDIRECT($F$11):F975)</f>
        <v>-5.2836850887254469E-3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SLOPE(INDIRECT($G$11):G975,INDIRECT($F$11):F975)</f>
        <v>-1.9820404539656077E-6</v>
      </c>
      <c r="D12" s="3"/>
      <c r="E12" s="12"/>
    </row>
    <row r="13" spans="1:7">
      <c r="A13" s="12" t="s">
        <v>18</v>
      </c>
      <c r="B13" s="12"/>
      <c r="C13" s="3" t="s">
        <v>13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17</v>
      </c>
      <c r="B15" s="12"/>
      <c r="C15" s="15">
        <f ca="1">(C7+C11)+(C8+C12)*INT(MAX(F21:F3516))</f>
        <v>56187.365005793465</v>
      </c>
      <c r="D15" s="16" t="s">
        <v>27</v>
      </c>
      <c r="E15" s="17">
        <f ca="1">TODAY()+15018.5-B9/24</f>
        <v>60320.5</v>
      </c>
    </row>
    <row r="16" spans="1:7">
      <c r="A16" s="18" t="s">
        <v>4</v>
      </c>
      <c r="B16" s="12"/>
      <c r="C16" s="19">
        <f ca="1">+C8+C12</f>
        <v>1.338048017959546</v>
      </c>
      <c r="D16" s="16" t="s">
        <v>28</v>
      </c>
      <c r="E16" s="17">
        <f ca="1">ROUND(2*(E15-C15)/C16,0)/2+1</f>
        <v>3090</v>
      </c>
    </row>
    <row r="17" spans="1:17" ht="13.5" thickBot="1">
      <c r="A17" s="16" t="s">
        <v>24</v>
      </c>
      <c r="B17" s="12"/>
      <c r="C17" s="12">
        <f>COUNT(C21:C2174)</f>
        <v>35</v>
      </c>
      <c r="D17" s="16" t="s">
        <v>29</v>
      </c>
      <c r="E17" s="20">
        <f ca="1">+C15+C16*E16-15018.5-C9/24</f>
        <v>45303.829214621794</v>
      </c>
    </row>
    <row r="18" spans="1:17" ht="14.25" thickTop="1" thickBot="1">
      <c r="A18" s="18" t="s">
        <v>5</v>
      </c>
      <c r="B18" s="12"/>
      <c r="C18" s="21">
        <f ca="1">+C15</f>
        <v>56187.365005793465</v>
      </c>
      <c r="D18" s="22">
        <f ca="1">+C16</f>
        <v>1.338048017959546</v>
      </c>
      <c r="E18" s="23" t="s">
        <v>30</v>
      </c>
    </row>
    <row r="19" spans="1:17" ht="13.5" thickTop="1">
      <c r="A19" s="27" t="s">
        <v>31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50</v>
      </c>
      <c r="J20" s="7" t="s">
        <v>44</v>
      </c>
      <c r="K20" s="7" t="s">
        <v>39</v>
      </c>
      <c r="L20" s="7" t="s">
        <v>180</v>
      </c>
      <c r="M20" s="7" t="s">
        <v>181</v>
      </c>
      <c r="N20" s="7" t="s">
        <v>182</v>
      </c>
      <c r="O20" s="7" t="s">
        <v>22</v>
      </c>
      <c r="P20" s="6" t="s">
        <v>21</v>
      </c>
      <c r="Q20" s="4" t="s">
        <v>14</v>
      </c>
    </row>
    <row r="21" spans="1:17">
      <c r="A21" s="26" t="s">
        <v>57</v>
      </c>
      <c r="B21" s="3" t="s">
        <v>32</v>
      </c>
      <c r="C21" s="10">
        <v>37544.334000000003</v>
      </c>
      <c r="D21" s="10" t="s">
        <v>50</v>
      </c>
      <c r="E21">
        <f t="shared" ref="E21:E55" si="0">+(C21-C$7)/C$8</f>
        <v>-11177.993348529577</v>
      </c>
      <c r="F21">
        <f t="shared" ref="F21:F55" si="1">ROUND(2*E21,0)/2</f>
        <v>-11178</v>
      </c>
      <c r="G21">
        <f t="shared" ref="G21:G55" si="2">+C21-(C$7+F21*C$8)</f>
        <v>8.900000000721775E-3</v>
      </c>
      <c r="I21">
        <f t="shared" ref="I21:I49" si="3">+G21</f>
        <v>8.900000000721775E-3</v>
      </c>
      <c r="O21">
        <f t="shared" ref="O21:O55" ca="1" si="4">+C$11+C$12*$F21</f>
        <v>1.6871563105702116E-2</v>
      </c>
      <c r="Q21" s="2">
        <f t="shared" ref="Q21:Q55" si="5">+C21-15018.5</f>
        <v>22525.834000000003</v>
      </c>
    </row>
    <row r="22" spans="1:17">
      <c r="A22" s="26" t="s">
        <v>57</v>
      </c>
      <c r="B22" s="3" t="s">
        <v>32</v>
      </c>
      <c r="C22" s="10">
        <v>37556.392999999996</v>
      </c>
      <c r="D22" s="10" t="s">
        <v>50</v>
      </c>
      <c r="E22">
        <f t="shared" si="0"/>
        <v>-11168.980979784019</v>
      </c>
      <c r="F22">
        <f t="shared" si="1"/>
        <v>-11169</v>
      </c>
      <c r="G22">
        <f t="shared" si="2"/>
        <v>2.5449999993725214E-2</v>
      </c>
      <c r="I22">
        <f t="shared" si="3"/>
        <v>2.5449999993725214E-2</v>
      </c>
      <c r="O22">
        <f t="shared" ca="1" si="4"/>
        <v>1.6853724741616425E-2</v>
      </c>
      <c r="Q22" s="2">
        <f t="shared" si="5"/>
        <v>22537.892999999996</v>
      </c>
    </row>
    <row r="23" spans="1:17">
      <c r="A23" s="26" t="s">
        <v>57</v>
      </c>
      <c r="B23" s="3" t="s">
        <v>32</v>
      </c>
      <c r="C23" s="10">
        <v>37560.392</v>
      </c>
      <c r="D23" s="10" t="s">
        <v>50</v>
      </c>
      <c r="E23">
        <f t="shared" si="0"/>
        <v>-11165.992302230861</v>
      </c>
      <c r="F23">
        <f t="shared" si="1"/>
        <v>-11166</v>
      </c>
      <c r="G23">
        <f t="shared" si="2"/>
        <v>1.0299999994458631E-2</v>
      </c>
      <c r="I23">
        <f t="shared" si="3"/>
        <v>1.0299999994458631E-2</v>
      </c>
      <c r="O23">
        <f t="shared" ca="1" si="4"/>
        <v>1.6847778620254529E-2</v>
      </c>
      <c r="Q23" s="2">
        <f t="shared" si="5"/>
        <v>22541.892</v>
      </c>
    </row>
    <row r="24" spans="1:17">
      <c r="A24" s="26" t="s">
        <v>57</v>
      </c>
      <c r="B24" s="3" t="s">
        <v>32</v>
      </c>
      <c r="C24" s="10">
        <v>37857.440999999999</v>
      </c>
      <c r="D24" s="10" t="s">
        <v>50</v>
      </c>
      <c r="E24">
        <f t="shared" si="0"/>
        <v>-10943.990882254029</v>
      </c>
      <c r="F24">
        <f t="shared" si="1"/>
        <v>-10944</v>
      </c>
      <c r="G24">
        <f t="shared" si="2"/>
        <v>1.2199999997392297E-2</v>
      </c>
      <c r="I24">
        <f t="shared" si="3"/>
        <v>1.2199999997392297E-2</v>
      </c>
      <c r="O24">
        <f t="shared" ca="1" si="4"/>
        <v>1.6407765639474166E-2</v>
      </c>
      <c r="Q24" s="2">
        <f t="shared" si="5"/>
        <v>22838.940999999999</v>
      </c>
    </row>
    <row r="25" spans="1:17">
      <c r="A25" s="26" t="s">
        <v>57</v>
      </c>
      <c r="B25" s="3" t="s">
        <v>32</v>
      </c>
      <c r="C25" s="10">
        <v>37869.495999999999</v>
      </c>
      <c r="D25" s="10" t="s">
        <v>50</v>
      </c>
      <c r="E25">
        <f t="shared" si="0"/>
        <v>-10934.981502933377</v>
      </c>
      <c r="F25">
        <f t="shared" si="1"/>
        <v>-10935</v>
      </c>
      <c r="G25">
        <f t="shared" si="2"/>
        <v>2.4749999996856786E-2</v>
      </c>
      <c r="I25">
        <f t="shared" si="3"/>
        <v>2.4749999996856786E-2</v>
      </c>
      <c r="O25">
        <f t="shared" ca="1" si="4"/>
        <v>1.6389927275388474E-2</v>
      </c>
      <c r="Q25" s="2">
        <f t="shared" si="5"/>
        <v>22850.995999999999</v>
      </c>
    </row>
    <row r="26" spans="1:17">
      <c r="A26" s="26" t="s">
        <v>57</v>
      </c>
      <c r="B26" s="3" t="s">
        <v>32</v>
      </c>
      <c r="C26" s="10">
        <v>37877.527000000002</v>
      </c>
      <c r="D26" s="10" t="s">
        <v>50</v>
      </c>
      <c r="E26">
        <f t="shared" si="0"/>
        <v>-10928.979485071561</v>
      </c>
      <c r="F26">
        <f t="shared" si="1"/>
        <v>-10929</v>
      </c>
      <c r="G26">
        <f t="shared" si="2"/>
        <v>2.7450000001408625E-2</v>
      </c>
      <c r="I26">
        <f t="shared" si="3"/>
        <v>2.7450000001408625E-2</v>
      </c>
      <c r="O26">
        <f t="shared" ca="1" si="4"/>
        <v>1.6378035032664679E-2</v>
      </c>
      <c r="Q26" s="2">
        <f t="shared" si="5"/>
        <v>22859.027000000002</v>
      </c>
    </row>
    <row r="27" spans="1:17">
      <c r="A27" s="26" t="s">
        <v>57</v>
      </c>
      <c r="B27" s="3" t="s">
        <v>32</v>
      </c>
      <c r="C27" s="10">
        <v>37881.536</v>
      </c>
      <c r="D27" s="10" t="s">
        <v>50</v>
      </c>
      <c r="E27">
        <f t="shared" si="0"/>
        <v>-10925.983333956132</v>
      </c>
      <c r="F27">
        <f t="shared" si="1"/>
        <v>-10926</v>
      </c>
      <c r="G27">
        <f t="shared" si="2"/>
        <v>2.2299999996903352E-2</v>
      </c>
      <c r="I27">
        <f t="shared" si="3"/>
        <v>2.2299999996903352E-2</v>
      </c>
      <c r="O27">
        <f t="shared" ca="1" si="4"/>
        <v>1.6372088911302783E-2</v>
      </c>
      <c r="Q27" s="2">
        <f t="shared" si="5"/>
        <v>22863.036</v>
      </c>
    </row>
    <row r="28" spans="1:17">
      <c r="A28" s="26" t="s">
        <v>57</v>
      </c>
      <c r="B28" s="3" t="s">
        <v>32</v>
      </c>
      <c r="C28" s="10">
        <v>37932.39</v>
      </c>
      <c r="D28" s="10" t="s">
        <v>50</v>
      </c>
      <c r="E28">
        <f t="shared" si="0"/>
        <v>-10887.977280370691</v>
      </c>
      <c r="F28">
        <f t="shared" si="1"/>
        <v>-10888</v>
      </c>
      <c r="G28">
        <f t="shared" si="2"/>
        <v>3.0399999996006954E-2</v>
      </c>
      <c r="I28">
        <f t="shared" si="3"/>
        <v>3.0399999996006954E-2</v>
      </c>
      <c r="O28">
        <f t="shared" ca="1" si="4"/>
        <v>1.6296771374052089E-2</v>
      </c>
      <c r="Q28" s="2">
        <f t="shared" si="5"/>
        <v>22913.89</v>
      </c>
    </row>
    <row r="29" spans="1:17">
      <c r="A29" s="26" t="s">
        <v>57</v>
      </c>
      <c r="B29" s="3" t="s">
        <v>32</v>
      </c>
      <c r="C29" s="10">
        <v>39678.5</v>
      </c>
      <c r="D29" s="10" t="s">
        <v>50</v>
      </c>
      <c r="E29">
        <f t="shared" si="0"/>
        <v>-9583.0110982399783</v>
      </c>
      <c r="F29">
        <f t="shared" si="1"/>
        <v>-9583</v>
      </c>
      <c r="G29">
        <f t="shared" si="2"/>
        <v>-1.4850000006845221E-2</v>
      </c>
      <c r="I29">
        <f t="shared" si="3"/>
        <v>-1.4850000006845221E-2</v>
      </c>
      <c r="O29">
        <f t="shared" ca="1" si="4"/>
        <v>1.3710208581626974E-2</v>
      </c>
      <c r="Q29" s="2">
        <f t="shared" si="5"/>
        <v>24660</v>
      </c>
    </row>
    <row r="30" spans="1:17">
      <c r="A30" s="26" t="s">
        <v>57</v>
      </c>
      <c r="B30" s="3" t="s">
        <v>32</v>
      </c>
      <c r="C30" s="10">
        <v>40030.434000000001</v>
      </c>
      <c r="D30" s="10" t="s">
        <v>50</v>
      </c>
      <c r="E30">
        <f t="shared" si="0"/>
        <v>-9319.9910317252725</v>
      </c>
      <c r="F30">
        <f t="shared" si="1"/>
        <v>-9320</v>
      </c>
      <c r="G30">
        <f t="shared" si="2"/>
        <v>1.1999999995168764E-2</v>
      </c>
      <c r="I30">
        <f t="shared" si="3"/>
        <v>1.1999999995168764E-2</v>
      </c>
      <c r="O30">
        <f t="shared" ca="1" si="4"/>
        <v>1.3188931942234017E-2</v>
      </c>
      <c r="Q30" s="2">
        <f t="shared" si="5"/>
        <v>25011.934000000001</v>
      </c>
    </row>
    <row r="31" spans="1:17">
      <c r="A31" s="26" t="s">
        <v>57</v>
      </c>
      <c r="B31" s="3" t="s">
        <v>32</v>
      </c>
      <c r="C31" s="10">
        <v>40798.462</v>
      </c>
      <c r="D31" s="10" t="s">
        <v>50</v>
      </c>
      <c r="E31">
        <f t="shared" si="0"/>
        <v>-8746.0005231493615</v>
      </c>
      <c r="F31">
        <f t="shared" si="1"/>
        <v>-8746</v>
      </c>
      <c r="G31">
        <f t="shared" si="2"/>
        <v>-7.0000000414438546E-4</v>
      </c>
      <c r="I31">
        <f t="shared" si="3"/>
        <v>-7.0000000414438546E-4</v>
      </c>
      <c r="O31">
        <f t="shared" ca="1" si="4"/>
        <v>1.2051240721657759E-2</v>
      </c>
      <c r="Q31" s="2">
        <f t="shared" si="5"/>
        <v>25779.962</v>
      </c>
    </row>
    <row r="32" spans="1:17">
      <c r="A32" s="26" t="s">
        <v>91</v>
      </c>
      <c r="B32" s="3" t="s">
        <v>32</v>
      </c>
      <c r="C32" s="10">
        <v>44162.337</v>
      </c>
      <c r="D32" s="10" t="s">
        <v>50</v>
      </c>
      <c r="E32">
        <f t="shared" si="0"/>
        <v>-6231.987593886628</v>
      </c>
      <c r="F32">
        <f t="shared" si="1"/>
        <v>-6232</v>
      </c>
      <c r="G32">
        <f t="shared" si="2"/>
        <v>1.6599999995378312E-2</v>
      </c>
      <c r="I32">
        <f t="shared" si="3"/>
        <v>1.6599999995378312E-2</v>
      </c>
      <c r="O32">
        <f t="shared" ca="1" si="4"/>
        <v>7.0683910203882209E-3</v>
      </c>
      <c r="Q32" s="2">
        <f t="shared" si="5"/>
        <v>29143.837</v>
      </c>
    </row>
    <row r="33" spans="1:17">
      <c r="A33" s="26" t="s">
        <v>95</v>
      </c>
      <c r="B33" s="3" t="s">
        <v>32</v>
      </c>
      <c r="C33" s="10">
        <v>44396.499000000003</v>
      </c>
      <c r="D33" s="10" t="s">
        <v>50</v>
      </c>
      <c r="E33">
        <f t="shared" si="0"/>
        <v>-6056.985164978887</v>
      </c>
      <c r="F33">
        <f t="shared" si="1"/>
        <v>-6057</v>
      </c>
      <c r="G33">
        <f t="shared" si="2"/>
        <v>1.9850000004225876E-2</v>
      </c>
      <c r="I33">
        <f t="shared" si="3"/>
        <v>1.9850000004225876E-2</v>
      </c>
      <c r="O33">
        <f t="shared" ca="1" si="4"/>
        <v>6.7215339409442392E-3</v>
      </c>
      <c r="Q33" s="2">
        <f t="shared" si="5"/>
        <v>29377.999000000003</v>
      </c>
    </row>
    <row r="34" spans="1:17">
      <c r="A34" s="26" t="s">
        <v>98</v>
      </c>
      <c r="B34" s="3" t="s">
        <v>32</v>
      </c>
      <c r="C34" s="10">
        <v>44910.305</v>
      </c>
      <c r="D34" s="10" t="s">
        <v>50</v>
      </c>
      <c r="E34">
        <f t="shared" si="0"/>
        <v>-5672.9890512312713</v>
      </c>
      <c r="F34">
        <f t="shared" si="1"/>
        <v>-5673</v>
      </c>
      <c r="G34">
        <f t="shared" si="2"/>
        <v>1.4649999997345731E-2</v>
      </c>
      <c r="I34">
        <f t="shared" si="3"/>
        <v>1.4649999997345731E-2</v>
      </c>
      <c r="O34">
        <f t="shared" ca="1" si="4"/>
        <v>5.9604304066214458E-3</v>
      </c>
      <c r="Q34" s="2">
        <f t="shared" si="5"/>
        <v>29891.805</v>
      </c>
    </row>
    <row r="35" spans="1:17">
      <c r="A35" s="26" t="s">
        <v>103</v>
      </c>
      <c r="B35" s="3" t="s">
        <v>32</v>
      </c>
      <c r="C35" s="10">
        <v>45152.483</v>
      </c>
      <c r="D35" s="10" t="s">
        <v>50</v>
      </c>
      <c r="E35">
        <f t="shared" si="0"/>
        <v>-5491.9958148051292</v>
      </c>
      <c r="F35">
        <f t="shared" si="1"/>
        <v>-5492</v>
      </c>
      <c r="G35">
        <f t="shared" si="2"/>
        <v>5.5999999967752956E-3</v>
      </c>
      <c r="I35">
        <f t="shared" si="3"/>
        <v>5.5999999967752956E-3</v>
      </c>
      <c r="O35">
        <f t="shared" ca="1" si="4"/>
        <v>5.6016810844536705E-3</v>
      </c>
      <c r="Q35" s="2">
        <f t="shared" si="5"/>
        <v>30133.983</v>
      </c>
    </row>
    <row r="36" spans="1:17">
      <c r="A36" s="26" t="s">
        <v>103</v>
      </c>
      <c r="B36" s="3" t="s">
        <v>32</v>
      </c>
      <c r="C36" s="10">
        <v>45152.483999999997</v>
      </c>
      <c r="D36" s="10" t="s">
        <v>50</v>
      </c>
      <c r="E36">
        <f t="shared" si="0"/>
        <v>-5491.9950674489037</v>
      </c>
      <c r="F36">
        <f t="shared" si="1"/>
        <v>-5492</v>
      </c>
      <c r="G36">
        <f t="shared" si="2"/>
        <v>6.5999999933410436E-3</v>
      </c>
      <c r="I36">
        <f t="shared" si="3"/>
        <v>6.5999999933410436E-3</v>
      </c>
      <c r="O36">
        <f t="shared" ca="1" si="4"/>
        <v>5.6016810844536705E-3</v>
      </c>
      <c r="Q36" s="2">
        <f t="shared" si="5"/>
        <v>30133.983999999997</v>
      </c>
    </row>
    <row r="37" spans="1:17">
      <c r="A37" s="26" t="s">
        <v>109</v>
      </c>
      <c r="B37" s="3" t="s">
        <v>32</v>
      </c>
      <c r="C37" s="10">
        <v>45398.682000000001</v>
      </c>
      <c r="D37" s="10" t="s">
        <v>50</v>
      </c>
      <c r="E37">
        <f t="shared" si="0"/>
        <v>-5307.9974589888288</v>
      </c>
      <c r="F37">
        <f t="shared" si="1"/>
        <v>-5308</v>
      </c>
      <c r="G37">
        <f t="shared" si="2"/>
        <v>3.4000000014202669E-3</v>
      </c>
      <c r="I37">
        <f t="shared" si="3"/>
        <v>3.4000000014202669E-3</v>
      </c>
      <c r="O37">
        <f t="shared" ca="1" si="4"/>
        <v>5.2369856409239992E-3</v>
      </c>
      <c r="Q37" s="2">
        <f t="shared" si="5"/>
        <v>30380.182000000001</v>
      </c>
    </row>
    <row r="38" spans="1:17">
      <c r="A38" s="26" t="s">
        <v>113</v>
      </c>
      <c r="B38" s="3" t="s">
        <v>32</v>
      </c>
      <c r="C38" s="10">
        <v>45896.411999999997</v>
      </c>
      <c r="D38" s="10" t="s">
        <v>50</v>
      </c>
      <c r="E38">
        <f t="shared" si="0"/>
        <v>-4936.0158439520246</v>
      </c>
      <c r="F38">
        <f t="shared" si="1"/>
        <v>-4936</v>
      </c>
      <c r="G38">
        <f t="shared" si="2"/>
        <v>-2.1200000002863817E-2</v>
      </c>
      <c r="I38">
        <f t="shared" si="3"/>
        <v>-2.1200000002863817E-2</v>
      </c>
      <c r="O38">
        <f t="shared" ca="1" si="4"/>
        <v>4.4996665920487931E-3</v>
      </c>
      <c r="Q38" s="2">
        <f t="shared" si="5"/>
        <v>30877.911999999997</v>
      </c>
    </row>
    <row r="39" spans="1:17">
      <c r="A39" s="26" t="s">
        <v>113</v>
      </c>
      <c r="B39" s="3" t="s">
        <v>32</v>
      </c>
      <c r="C39" s="10">
        <v>45912.487000000001</v>
      </c>
      <c r="D39" s="10" t="s">
        <v>50</v>
      </c>
      <c r="E39">
        <f t="shared" si="0"/>
        <v>-4924.0020925974377</v>
      </c>
      <c r="F39">
        <f t="shared" si="1"/>
        <v>-4924</v>
      </c>
      <c r="G39">
        <f t="shared" si="2"/>
        <v>-2.8000000020256266E-3</v>
      </c>
      <c r="I39">
        <f t="shared" si="3"/>
        <v>-2.8000000020256266E-3</v>
      </c>
      <c r="O39">
        <f t="shared" ca="1" si="4"/>
        <v>4.4758821066012058E-3</v>
      </c>
      <c r="Q39" s="2">
        <f t="shared" si="5"/>
        <v>30893.987000000001</v>
      </c>
    </row>
    <row r="40" spans="1:17">
      <c r="A40" s="26" t="s">
        <v>113</v>
      </c>
      <c r="B40" s="3" t="s">
        <v>32</v>
      </c>
      <c r="C40" s="10">
        <v>45912.491000000002</v>
      </c>
      <c r="D40" s="10" t="s">
        <v>50</v>
      </c>
      <c r="E40">
        <f t="shared" si="0"/>
        <v>-4923.9991031725276</v>
      </c>
      <c r="F40">
        <f t="shared" si="1"/>
        <v>-4924</v>
      </c>
      <c r="G40">
        <f t="shared" si="2"/>
        <v>1.1999999987892807E-3</v>
      </c>
      <c r="I40">
        <f t="shared" si="3"/>
        <v>1.1999999987892807E-3</v>
      </c>
      <c r="O40">
        <f t="shared" ca="1" si="4"/>
        <v>4.4758821066012058E-3</v>
      </c>
      <c r="Q40" s="2">
        <f t="shared" si="5"/>
        <v>30893.991000000002</v>
      </c>
    </row>
    <row r="41" spans="1:17">
      <c r="A41" s="26" t="s">
        <v>113</v>
      </c>
      <c r="B41" s="3" t="s">
        <v>32</v>
      </c>
      <c r="C41" s="10">
        <v>45912.506999999998</v>
      </c>
      <c r="D41" s="10" t="s">
        <v>50</v>
      </c>
      <c r="E41">
        <f t="shared" si="0"/>
        <v>-4923.9871454728936</v>
      </c>
      <c r="F41">
        <f t="shared" si="1"/>
        <v>-4924</v>
      </c>
      <c r="G41">
        <f t="shared" si="2"/>
        <v>1.7199999994772952E-2</v>
      </c>
      <c r="I41">
        <f t="shared" si="3"/>
        <v>1.7199999994772952E-2</v>
      </c>
      <c r="O41">
        <f t="shared" ca="1" si="4"/>
        <v>4.4758821066012058E-3</v>
      </c>
      <c r="Q41" s="2">
        <f t="shared" si="5"/>
        <v>30894.006999999998</v>
      </c>
    </row>
    <row r="42" spans="1:17">
      <c r="A42" s="26" t="s">
        <v>126</v>
      </c>
      <c r="B42" s="3" t="s">
        <v>32</v>
      </c>
      <c r="C42" s="10">
        <v>45971.377</v>
      </c>
      <c r="D42" s="10" t="s">
        <v>50</v>
      </c>
      <c r="E42">
        <f t="shared" si="0"/>
        <v>-4879.9902843690461</v>
      </c>
      <c r="F42">
        <f t="shared" si="1"/>
        <v>-4880</v>
      </c>
      <c r="G42">
        <f t="shared" si="2"/>
        <v>1.299999999901047E-2</v>
      </c>
      <c r="I42">
        <f t="shared" si="3"/>
        <v>1.299999999901047E-2</v>
      </c>
      <c r="O42">
        <f t="shared" ca="1" si="4"/>
        <v>4.3886723266267184E-3</v>
      </c>
      <c r="Q42" s="2">
        <f t="shared" si="5"/>
        <v>30952.877</v>
      </c>
    </row>
    <row r="43" spans="1:17">
      <c r="A43" s="26" t="s">
        <v>57</v>
      </c>
      <c r="B43" s="3" t="s">
        <v>32</v>
      </c>
      <c r="C43" s="10">
        <v>46640.415000000001</v>
      </c>
      <c r="D43" s="10" t="s">
        <v>50</v>
      </c>
      <c r="E43">
        <f t="shared" si="0"/>
        <v>-4379.9805687380904</v>
      </c>
      <c r="F43">
        <f t="shared" si="1"/>
        <v>-4380</v>
      </c>
      <c r="G43">
        <f t="shared" si="2"/>
        <v>2.599999999802094E-2</v>
      </c>
      <c r="I43">
        <f t="shared" si="3"/>
        <v>2.599999999802094E-2</v>
      </c>
      <c r="O43">
        <f t="shared" ca="1" si="4"/>
        <v>3.3976520996439157E-3</v>
      </c>
      <c r="Q43" s="2">
        <f t="shared" si="5"/>
        <v>31621.915000000001</v>
      </c>
    </row>
    <row r="44" spans="1:17">
      <c r="A44" s="26" t="s">
        <v>57</v>
      </c>
      <c r="B44" s="3" t="s">
        <v>32</v>
      </c>
      <c r="C44" s="10">
        <v>46644.402000000002</v>
      </c>
      <c r="D44" s="10" t="s">
        <v>50</v>
      </c>
      <c r="E44">
        <f t="shared" si="0"/>
        <v>-4377.000859459662</v>
      </c>
      <c r="F44">
        <f t="shared" si="1"/>
        <v>-4377</v>
      </c>
      <c r="G44">
        <f t="shared" si="2"/>
        <v>-1.1500000036903657E-3</v>
      </c>
      <c r="I44">
        <f t="shared" si="3"/>
        <v>-1.1500000036903657E-3</v>
      </c>
      <c r="O44">
        <f t="shared" ca="1" si="4"/>
        <v>3.391705978282018E-3</v>
      </c>
      <c r="Q44" s="2">
        <f t="shared" si="5"/>
        <v>31625.902000000002</v>
      </c>
    </row>
    <row r="45" spans="1:17">
      <c r="A45" s="26" t="s">
        <v>57</v>
      </c>
      <c r="B45" s="3" t="s">
        <v>32</v>
      </c>
      <c r="C45" s="10">
        <v>46648.396999999997</v>
      </c>
      <c r="D45" s="10" t="s">
        <v>50</v>
      </c>
      <c r="E45">
        <f t="shared" si="0"/>
        <v>-4374.015171331419</v>
      </c>
      <c r="F45">
        <f t="shared" si="1"/>
        <v>-4374</v>
      </c>
      <c r="G45">
        <f t="shared" si="2"/>
        <v>-2.0300000003771856E-2</v>
      </c>
      <c r="I45">
        <f t="shared" si="3"/>
        <v>-2.0300000003771856E-2</v>
      </c>
      <c r="O45">
        <f t="shared" ca="1" si="4"/>
        <v>3.385759856920122E-3</v>
      </c>
      <c r="Q45" s="2">
        <f t="shared" si="5"/>
        <v>31629.896999999997</v>
      </c>
    </row>
    <row r="46" spans="1:17">
      <c r="A46" s="26" t="s">
        <v>138</v>
      </c>
      <c r="B46" s="3" t="s">
        <v>32</v>
      </c>
      <c r="C46" s="10">
        <v>47337.514000000003</v>
      </c>
      <c r="D46" s="10" t="s">
        <v>50</v>
      </c>
      <c r="E46">
        <f t="shared" si="0"/>
        <v>-3858.999290011584</v>
      </c>
      <c r="F46">
        <f t="shared" si="1"/>
        <v>-3859</v>
      </c>
      <c r="G46">
        <f t="shared" si="2"/>
        <v>9.5000000146683306E-4</v>
      </c>
      <c r="I46">
        <f t="shared" si="3"/>
        <v>9.5000000146683306E-4</v>
      </c>
      <c r="O46">
        <f t="shared" ca="1" si="4"/>
        <v>2.3650090231278334E-3</v>
      </c>
      <c r="Q46" s="2">
        <f t="shared" si="5"/>
        <v>32319.014000000003</v>
      </c>
    </row>
    <row r="47" spans="1:17">
      <c r="A47" s="26" t="s">
        <v>141</v>
      </c>
      <c r="B47" s="3" t="s">
        <v>32</v>
      </c>
      <c r="C47" s="10">
        <v>48766.54</v>
      </c>
      <c r="D47" s="10" t="s">
        <v>50</v>
      </c>
      <c r="E47">
        <f t="shared" si="0"/>
        <v>-2791.0078098725771</v>
      </c>
      <c r="F47">
        <f t="shared" si="1"/>
        <v>-2791</v>
      </c>
      <c r="G47">
        <f t="shared" si="2"/>
        <v>-1.0450000001583248E-2</v>
      </c>
      <c r="I47">
        <f t="shared" si="3"/>
        <v>-1.0450000001583248E-2</v>
      </c>
      <c r="O47">
        <f t="shared" ca="1" si="4"/>
        <v>2.4818981829256414E-4</v>
      </c>
      <c r="Q47" s="2">
        <f t="shared" si="5"/>
        <v>33748.04</v>
      </c>
    </row>
    <row r="48" spans="1:17">
      <c r="A48" s="26" t="s">
        <v>145</v>
      </c>
      <c r="B48" s="3" t="s">
        <v>32</v>
      </c>
      <c r="C48" s="10">
        <v>49945.377999999997</v>
      </c>
      <c r="D48" s="10" t="s">
        <v>50</v>
      </c>
      <c r="E48">
        <f t="shared" si="0"/>
        <v>-1909.9958895407538</v>
      </c>
      <c r="F48">
        <f t="shared" si="1"/>
        <v>-1910</v>
      </c>
      <c r="G48">
        <f t="shared" si="2"/>
        <v>5.4999999920255505E-3</v>
      </c>
      <c r="I48">
        <f t="shared" si="3"/>
        <v>5.4999999920255505E-3</v>
      </c>
      <c r="O48">
        <f t="shared" ca="1" si="4"/>
        <v>-1.4979878216511361E-3</v>
      </c>
      <c r="Q48" s="2">
        <f t="shared" si="5"/>
        <v>34926.877999999997</v>
      </c>
    </row>
    <row r="49" spans="1:17">
      <c r="A49" s="26" t="s">
        <v>149</v>
      </c>
      <c r="B49" s="3" t="s">
        <v>32</v>
      </c>
      <c r="C49" s="10">
        <v>50278.544000000002</v>
      </c>
      <c r="D49" s="10" t="s">
        <v>50</v>
      </c>
      <c r="E49">
        <f t="shared" si="0"/>
        <v>-1661.0022047008713</v>
      </c>
      <c r="F49">
        <f t="shared" si="1"/>
        <v>-1661</v>
      </c>
      <c r="G49">
        <f t="shared" si="2"/>
        <v>-2.9500000018742867E-3</v>
      </c>
      <c r="I49">
        <f t="shared" si="3"/>
        <v>-2.9500000018742867E-3</v>
      </c>
      <c r="O49">
        <f t="shared" ca="1" si="4"/>
        <v>-1.9915158946885725E-3</v>
      </c>
      <c r="Q49" s="2">
        <f t="shared" si="5"/>
        <v>35260.044000000002</v>
      </c>
    </row>
    <row r="50" spans="1:17">
      <c r="A50" s="33" t="s">
        <v>37</v>
      </c>
      <c r="B50" s="32" t="s">
        <v>32</v>
      </c>
      <c r="C50" s="35">
        <v>51378.424099999997</v>
      </c>
      <c r="D50" s="35">
        <v>5.4999999999999997E-3</v>
      </c>
      <c r="E50">
        <f t="shared" si="0"/>
        <v>-838.99996263219316</v>
      </c>
      <c r="F50">
        <f t="shared" si="1"/>
        <v>-839</v>
      </c>
      <c r="G50">
        <f t="shared" si="2"/>
        <v>4.9999995098914951E-5</v>
      </c>
      <c r="K50" s="55">
        <f>+G50</f>
        <v>4.9999995098914951E-5</v>
      </c>
      <c r="O50">
        <f t="shared" ca="1" si="4"/>
        <v>-3.6207531478483022E-3</v>
      </c>
      <c r="Q50" s="2">
        <f t="shared" si="5"/>
        <v>36359.924099999997</v>
      </c>
    </row>
    <row r="51" spans="1:17">
      <c r="A51" s="36" t="s">
        <v>38</v>
      </c>
      <c r="B51" s="37" t="s">
        <v>32</v>
      </c>
      <c r="C51" s="38">
        <v>51758.431600000004</v>
      </c>
      <c r="D51" s="38" t="s">
        <v>39</v>
      </c>
      <c r="E51">
        <f t="shared" si="0"/>
        <v>-554.99899106909231</v>
      </c>
      <c r="F51">
        <f t="shared" si="1"/>
        <v>-555</v>
      </c>
      <c r="G51">
        <f t="shared" si="2"/>
        <v>1.3499999986379407E-3</v>
      </c>
      <c r="J51">
        <f>+G51</f>
        <v>1.3499999986379407E-3</v>
      </c>
      <c r="O51">
        <f t="shared" ca="1" si="4"/>
        <v>-4.1836526367745345E-3</v>
      </c>
      <c r="Q51" s="2">
        <f t="shared" si="5"/>
        <v>36739.931600000004</v>
      </c>
    </row>
    <row r="52" spans="1:17">
      <c r="A52" s="33" t="s">
        <v>34</v>
      </c>
      <c r="B52" s="32" t="s">
        <v>32</v>
      </c>
      <c r="C52" s="33">
        <v>52501.048000000003</v>
      </c>
      <c r="D52" s="29"/>
      <c r="E52">
        <f t="shared" si="0"/>
        <v>0</v>
      </c>
      <c r="F52">
        <f t="shared" si="1"/>
        <v>0</v>
      </c>
      <c r="G52">
        <f t="shared" si="2"/>
        <v>0</v>
      </c>
      <c r="I52">
        <f>+G52</f>
        <v>0</v>
      </c>
      <c r="O52">
        <f t="shared" ca="1" si="4"/>
        <v>-5.2836850887254469E-3</v>
      </c>
      <c r="Q52" s="2">
        <f t="shared" si="5"/>
        <v>37482.548000000003</v>
      </c>
    </row>
    <row r="53" spans="1:17">
      <c r="A53" s="26" t="s">
        <v>169</v>
      </c>
      <c r="B53" s="3" t="s">
        <v>32</v>
      </c>
      <c r="C53" s="10">
        <v>54327.476699999999</v>
      </c>
      <c r="D53" s="10" t="s">
        <v>50</v>
      </c>
      <c r="E53">
        <f t="shared" si="0"/>
        <v>1364.9928627480265</v>
      </c>
      <c r="F53">
        <f t="shared" si="1"/>
        <v>1365</v>
      </c>
      <c r="G53">
        <f t="shared" si="2"/>
        <v>-9.5500000024912879E-3</v>
      </c>
      <c r="K53">
        <f>+G53</f>
        <v>-9.5500000024912879E-3</v>
      </c>
      <c r="O53">
        <f t="shared" ca="1" si="4"/>
        <v>-7.9891703083885025E-3</v>
      </c>
      <c r="Q53" s="2">
        <f t="shared" si="5"/>
        <v>39308.976699999999</v>
      </c>
    </row>
    <row r="54" spans="1:17">
      <c r="A54" s="26" t="s">
        <v>173</v>
      </c>
      <c r="B54" s="3" t="s">
        <v>32</v>
      </c>
      <c r="C54" s="10">
        <v>54707.481800000001</v>
      </c>
      <c r="D54" s="10" t="s">
        <v>50</v>
      </c>
      <c r="E54">
        <f t="shared" si="0"/>
        <v>1648.992040656178</v>
      </c>
      <c r="F54">
        <f t="shared" si="1"/>
        <v>1649</v>
      </c>
      <c r="G54">
        <f t="shared" si="2"/>
        <v>-1.0650000003806781E-2</v>
      </c>
      <c r="K54">
        <f>+G54</f>
        <v>-1.0650000003806781E-2</v>
      </c>
      <c r="O54">
        <f t="shared" ca="1" si="4"/>
        <v>-8.552069797314734E-3</v>
      </c>
      <c r="Q54" s="2">
        <f t="shared" si="5"/>
        <v>39688.981800000001</v>
      </c>
    </row>
    <row r="55" spans="1:17">
      <c r="A55" s="39" t="s">
        <v>40</v>
      </c>
      <c r="B55" s="40" t="s">
        <v>32</v>
      </c>
      <c r="C55" s="41">
        <v>56187.363449999997</v>
      </c>
      <c r="D55" s="41">
        <v>2.0000000000000001E-4</v>
      </c>
      <c r="E55">
        <f t="shared" si="0"/>
        <v>2754.9908075183998</v>
      </c>
      <c r="F55">
        <f t="shared" si="1"/>
        <v>2755</v>
      </c>
      <c r="G55">
        <f t="shared" si="2"/>
        <v>-1.2300000002142042E-2</v>
      </c>
      <c r="I55">
        <f>+G55</f>
        <v>-1.2300000002142042E-2</v>
      </c>
      <c r="O55">
        <f t="shared" ca="1" si="4"/>
        <v>-1.0744206539400697E-2</v>
      </c>
      <c r="Q55" s="2">
        <f t="shared" si="5"/>
        <v>41168.863449999997</v>
      </c>
    </row>
    <row r="56" spans="1:17">
      <c r="C56" s="10"/>
      <c r="D56" s="10"/>
    </row>
    <row r="57" spans="1:17">
      <c r="C57" s="10"/>
      <c r="D57" s="10"/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4"/>
  <sheetViews>
    <sheetView workbookViewId="0">
      <selection activeCell="A14" sqref="A14:D44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2" t="s">
        <v>41</v>
      </c>
      <c r="I1" s="43" t="s">
        <v>42</v>
      </c>
      <c r="J1" s="44" t="s">
        <v>39</v>
      </c>
    </row>
    <row r="2" spans="1:16">
      <c r="I2" s="45" t="s">
        <v>43</v>
      </c>
      <c r="J2" s="46" t="s">
        <v>44</v>
      </c>
    </row>
    <row r="3" spans="1:16">
      <c r="A3" s="47" t="s">
        <v>45</v>
      </c>
      <c r="I3" s="45" t="s">
        <v>46</v>
      </c>
      <c r="J3" s="46" t="s">
        <v>47</v>
      </c>
    </row>
    <row r="4" spans="1:16">
      <c r="I4" s="45" t="s">
        <v>48</v>
      </c>
      <c r="J4" s="46" t="s">
        <v>47</v>
      </c>
    </row>
    <row r="5" spans="1:16" ht="13.5" thickBot="1">
      <c r="I5" s="48" t="s">
        <v>49</v>
      </c>
      <c r="J5" s="49" t="s">
        <v>50</v>
      </c>
    </row>
    <row r="10" spans="1:16" ht="13.5" thickBot="1"/>
    <row r="11" spans="1:16" ht="12.75" customHeight="1" thickBot="1">
      <c r="A11" s="10" t="str">
        <f t="shared" ref="A11:A44" si="0">P11</f>
        <v>IBVS 5263 </v>
      </c>
      <c r="B11" s="3" t="str">
        <f t="shared" ref="B11:B44" si="1">IF(H11=INT(H11),"I","II")</f>
        <v>I</v>
      </c>
      <c r="C11" s="10">
        <f t="shared" ref="C11:C44" si="2">1*G11</f>
        <v>51378.424099999997</v>
      </c>
      <c r="D11" s="12" t="str">
        <f t="shared" ref="D11:D44" si="3">VLOOKUP(F11,I$1:J$5,2,FALSE)</f>
        <v>vis</v>
      </c>
      <c r="E11" s="50">
        <f>VLOOKUP(C11,Active!C$21:E$973,3,FALSE)</f>
        <v>-838.99996263219316</v>
      </c>
      <c r="F11" s="3" t="s">
        <v>49</v>
      </c>
      <c r="G11" s="12" t="str">
        <f t="shared" ref="G11:G44" si="4">MID(I11,3,LEN(I11)-3)</f>
        <v>51378.4241</v>
      </c>
      <c r="H11" s="10">
        <f t="shared" ref="H11:H44" si="5">1*K11</f>
        <v>-2488</v>
      </c>
      <c r="I11" s="51" t="s">
        <v>150</v>
      </c>
      <c r="J11" s="52" t="s">
        <v>151</v>
      </c>
      <c r="K11" s="51">
        <v>-2488</v>
      </c>
      <c r="L11" s="51" t="s">
        <v>152</v>
      </c>
      <c r="M11" s="52" t="s">
        <v>153</v>
      </c>
      <c r="N11" s="52" t="s">
        <v>154</v>
      </c>
      <c r="O11" s="53" t="s">
        <v>155</v>
      </c>
      <c r="P11" s="54" t="s">
        <v>156</v>
      </c>
    </row>
    <row r="12" spans="1:16" ht="12.75" customHeight="1" thickBot="1">
      <c r="A12" s="10" t="str">
        <f t="shared" si="0"/>
        <v>OEJV 0074 </v>
      </c>
      <c r="B12" s="3" t="str">
        <f t="shared" si="1"/>
        <v>I</v>
      </c>
      <c r="C12" s="10">
        <f t="shared" si="2"/>
        <v>51758.431600000004</v>
      </c>
      <c r="D12" s="12" t="str">
        <f t="shared" si="3"/>
        <v>vis</v>
      </c>
      <c r="E12" s="50">
        <f>VLOOKUP(C12,Active!C$21:E$973,3,FALSE)</f>
        <v>-554.99899106909231</v>
      </c>
      <c r="F12" s="3" t="s">
        <v>49</v>
      </c>
      <c r="G12" s="12" t="str">
        <f t="shared" si="4"/>
        <v>51758.43160</v>
      </c>
      <c r="H12" s="10">
        <f t="shared" si="5"/>
        <v>-2204</v>
      </c>
      <c r="I12" s="51" t="s">
        <v>157</v>
      </c>
      <c r="J12" s="52" t="s">
        <v>158</v>
      </c>
      <c r="K12" s="51">
        <v>-2204</v>
      </c>
      <c r="L12" s="51" t="s">
        <v>159</v>
      </c>
      <c r="M12" s="52" t="s">
        <v>160</v>
      </c>
      <c r="N12" s="52" t="s">
        <v>161</v>
      </c>
      <c r="O12" s="53" t="s">
        <v>162</v>
      </c>
      <c r="P12" s="54" t="s">
        <v>163</v>
      </c>
    </row>
    <row r="13" spans="1:16" ht="12.75" customHeight="1" thickBot="1">
      <c r="A13" s="10" t="str">
        <f t="shared" si="0"/>
        <v>OEJV 0160 </v>
      </c>
      <c r="B13" s="3" t="str">
        <f t="shared" si="1"/>
        <v>I</v>
      </c>
      <c r="C13" s="10">
        <f t="shared" si="2"/>
        <v>56187.363449999997</v>
      </c>
      <c r="D13" s="12" t="str">
        <f t="shared" si="3"/>
        <v>vis</v>
      </c>
      <c r="E13" s="50">
        <f>VLOOKUP(C13,Active!C$21:E$973,3,FALSE)</f>
        <v>2754.9908075183998</v>
      </c>
      <c r="F13" s="3" t="s">
        <v>49</v>
      </c>
      <c r="G13" s="12" t="str">
        <f t="shared" si="4"/>
        <v>56187.36345</v>
      </c>
      <c r="H13" s="10">
        <f t="shared" si="5"/>
        <v>1106</v>
      </c>
      <c r="I13" s="51" t="s">
        <v>174</v>
      </c>
      <c r="J13" s="52" t="s">
        <v>175</v>
      </c>
      <c r="K13" s="51" t="s">
        <v>176</v>
      </c>
      <c r="L13" s="51" t="s">
        <v>177</v>
      </c>
      <c r="M13" s="52" t="s">
        <v>160</v>
      </c>
      <c r="N13" s="52" t="s">
        <v>42</v>
      </c>
      <c r="O13" s="53" t="s">
        <v>178</v>
      </c>
      <c r="P13" s="54" t="s">
        <v>179</v>
      </c>
    </row>
    <row r="14" spans="1:16" ht="12.75" customHeight="1" thickBot="1">
      <c r="A14" s="10" t="str">
        <f t="shared" si="0"/>
        <v>BAVM 236 </v>
      </c>
      <c r="B14" s="3" t="str">
        <f t="shared" si="1"/>
        <v>I</v>
      </c>
      <c r="C14" s="10">
        <f t="shared" si="2"/>
        <v>37544.334000000003</v>
      </c>
      <c r="D14" s="12" t="str">
        <f t="shared" si="3"/>
        <v>vis</v>
      </c>
      <c r="E14" s="50">
        <f>VLOOKUP(C14,Active!C$21:E$973,3,FALSE)</f>
        <v>-11177.993348529577</v>
      </c>
      <c r="F14" s="3" t="s">
        <v>49</v>
      </c>
      <c r="G14" s="12" t="str">
        <f t="shared" si="4"/>
        <v>37544.334</v>
      </c>
      <c r="H14" s="10">
        <f t="shared" si="5"/>
        <v>-12827</v>
      </c>
      <c r="I14" s="51" t="s">
        <v>53</v>
      </c>
      <c r="J14" s="52" t="s">
        <v>54</v>
      </c>
      <c r="K14" s="51">
        <v>-12827</v>
      </c>
      <c r="L14" s="51" t="s">
        <v>55</v>
      </c>
      <c r="M14" s="52" t="s">
        <v>52</v>
      </c>
      <c r="N14" s="52"/>
      <c r="O14" s="53" t="s">
        <v>56</v>
      </c>
      <c r="P14" s="54" t="s">
        <v>57</v>
      </c>
    </row>
    <row r="15" spans="1:16" ht="12.75" customHeight="1" thickBot="1">
      <c r="A15" s="10" t="str">
        <f t="shared" si="0"/>
        <v>BAVM 236 </v>
      </c>
      <c r="B15" s="3" t="str">
        <f t="shared" si="1"/>
        <v>I</v>
      </c>
      <c r="C15" s="10">
        <f t="shared" si="2"/>
        <v>37556.392999999996</v>
      </c>
      <c r="D15" s="12" t="str">
        <f t="shared" si="3"/>
        <v>vis</v>
      </c>
      <c r="E15" s="50">
        <f>VLOOKUP(C15,Active!C$21:E$973,3,FALSE)</f>
        <v>-11168.980979784019</v>
      </c>
      <c r="F15" s="3" t="s">
        <v>49</v>
      </c>
      <c r="G15" s="12" t="str">
        <f t="shared" si="4"/>
        <v>37556.393</v>
      </c>
      <c r="H15" s="10">
        <f t="shared" si="5"/>
        <v>-12818</v>
      </c>
      <c r="I15" s="51" t="s">
        <v>58</v>
      </c>
      <c r="J15" s="52" t="s">
        <v>59</v>
      </c>
      <c r="K15" s="51">
        <v>-12818</v>
      </c>
      <c r="L15" s="51" t="s">
        <v>60</v>
      </c>
      <c r="M15" s="52" t="s">
        <v>52</v>
      </c>
      <c r="N15" s="52"/>
      <c r="O15" s="53" t="s">
        <v>56</v>
      </c>
      <c r="P15" s="54" t="s">
        <v>57</v>
      </c>
    </row>
    <row r="16" spans="1:16" ht="12.75" customHeight="1" thickBot="1">
      <c r="A16" s="10" t="str">
        <f t="shared" si="0"/>
        <v>BAVM 236 </v>
      </c>
      <c r="B16" s="3" t="str">
        <f t="shared" si="1"/>
        <v>I</v>
      </c>
      <c r="C16" s="10">
        <f t="shared" si="2"/>
        <v>37560.392</v>
      </c>
      <c r="D16" s="12" t="str">
        <f t="shared" si="3"/>
        <v>vis</v>
      </c>
      <c r="E16" s="50">
        <f>VLOOKUP(C16,Active!C$21:E$973,3,FALSE)</f>
        <v>-11165.992302230861</v>
      </c>
      <c r="F16" s="3" t="s">
        <v>49</v>
      </c>
      <c r="G16" s="12" t="str">
        <f t="shared" si="4"/>
        <v>37560.392</v>
      </c>
      <c r="H16" s="10">
        <f t="shared" si="5"/>
        <v>-12815</v>
      </c>
      <c r="I16" s="51" t="s">
        <v>61</v>
      </c>
      <c r="J16" s="52" t="s">
        <v>62</v>
      </c>
      <c r="K16" s="51">
        <v>-12815</v>
      </c>
      <c r="L16" s="51" t="s">
        <v>63</v>
      </c>
      <c r="M16" s="52" t="s">
        <v>52</v>
      </c>
      <c r="N16" s="52"/>
      <c r="O16" s="53" t="s">
        <v>56</v>
      </c>
      <c r="P16" s="54" t="s">
        <v>57</v>
      </c>
    </row>
    <row r="17" spans="1:16" ht="12.75" customHeight="1" thickBot="1">
      <c r="A17" s="10" t="str">
        <f t="shared" si="0"/>
        <v>BAVM 236 </v>
      </c>
      <c r="B17" s="3" t="str">
        <f t="shared" si="1"/>
        <v>I</v>
      </c>
      <c r="C17" s="10">
        <f t="shared" si="2"/>
        <v>37857.440999999999</v>
      </c>
      <c r="D17" s="12" t="str">
        <f t="shared" si="3"/>
        <v>vis</v>
      </c>
      <c r="E17" s="50">
        <f>VLOOKUP(C17,Active!C$21:E$973,3,FALSE)</f>
        <v>-10943.990882254029</v>
      </c>
      <c r="F17" s="3" t="s">
        <v>49</v>
      </c>
      <c r="G17" s="12" t="str">
        <f t="shared" si="4"/>
        <v>37857.441</v>
      </c>
      <c r="H17" s="10">
        <f t="shared" si="5"/>
        <v>-12593</v>
      </c>
      <c r="I17" s="51" t="s">
        <v>64</v>
      </c>
      <c r="J17" s="52" t="s">
        <v>65</v>
      </c>
      <c r="K17" s="51">
        <v>-12593</v>
      </c>
      <c r="L17" s="51" t="s">
        <v>66</v>
      </c>
      <c r="M17" s="52" t="s">
        <v>52</v>
      </c>
      <c r="N17" s="52"/>
      <c r="O17" s="53" t="s">
        <v>56</v>
      </c>
      <c r="P17" s="54" t="s">
        <v>57</v>
      </c>
    </row>
    <row r="18" spans="1:16" ht="12.75" customHeight="1" thickBot="1">
      <c r="A18" s="10" t="str">
        <f t="shared" si="0"/>
        <v>BAVM 236 </v>
      </c>
      <c r="B18" s="3" t="str">
        <f t="shared" si="1"/>
        <v>I</v>
      </c>
      <c r="C18" s="10">
        <f t="shared" si="2"/>
        <v>37869.495999999999</v>
      </c>
      <c r="D18" s="12" t="str">
        <f t="shared" si="3"/>
        <v>vis</v>
      </c>
      <c r="E18" s="50">
        <f>VLOOKUP(C18,Active!C$21:E$973,3,FALSE)</f>
        <v>-10934.981502933377</v>
      </c>
      <c r="F18" s="3" t="s">
        <v>49</v>
      </c>
      <c r="G18" s="12" t="str">
        <f t="shared" si="4"/>
        <v>37869.496</v>
      </c>
      <c r="H18" s="10">
        <f t="shared" si="5"/>
        <v>-12584</v>
      </c>
      <c r="I18" s="51" t="s">
        <v>67</v>
      </c>
      <c r="J18" s="52" t="s">
        <v>68</v>
      </c>
      <c r="K18" s="51">
        <v>-12584</v>
      </c>
      <c r="L18" s="51" t="s">
        <v>60</v>
      </c>
      <c r="M18" s="52" t="s">
        <v>52</v>
      </c>
      <c r="N18" s="52"/>
      <c r="O18" s="53" t="s">
        <v>56</v>
      </c>
      <c r="P18" s="54" t="s">
        <v>57</v>
      </c>
    </row>
    <row r="19" spans="1:16" ht="12.75" customHeight="1" thickBot="1">
      <c r="A19" s="10" t="str">
        <f t="shared" si="0"/>
        <v>BAVM 236 </v>
      </c>
      <c r="B19" s="3" t="str">
        <f t="shared" si="1"/>
        <v>I</v>
      </c>
      <c r="C19" s="10">
        <f t="shared" si="2"/>
        <v>37877.527000000002</v>
      </c>
      <c r="D19" s="12" t="str">
        <f t="shared" si="3"/>
        <v>vis</v>
      </c>
      <c r="E19" s="50">
        <f>VLOOKUP(C19,Active!C$21:E$973,3,FALSE)</f>
        <v>-10928.979485071561</v>
      </c>
      <c r="F19" s="3" t="s">
        <v>49</v>
      </c>
      <c r="G19" s="12" t="str">
        <f t="shared" si="4"/>
        <v>37877.527</v>
      </c>
      <c r="H19" s="10">
        <f t="shared" si="5"/>
        <v>-12578</v>
      </c>
      <c r="I19" s="51" t="s">
        <v>69</v>
      </c>
      <c r="J19" s="52" t="s">
        <v>70</v>
      </c>
      <c r="K19" s="51">
        <v>-12578</v>
      </c>
      <c r="L19" s="51" t="s">
        <v>71</v>
      </c>
      <c r="M19" s="52" t="s">
        <v>52</v>
      </c>
      <c r="N19" s="52"/>
      <c r="O19" s="53" t="s">
        <v>56</v>
      </c>
      <c r="P19" s="54" t="s">
        <v>57</v>
      </c>
    </row>
    <row r="20" spans="1:16" ht="12.75" customHeight="1" thickBot="1">
      <c r="A20" s="10" t="str">
        <f t="shared" si="0"/>
        <v>BAVM 236 </v>
      </c>
      <c r="B20" s="3" t="str">
        <f t="shared" si="1"/>
        <v>I</v>
      </c>
      <c r="C20" s="10">
        <f t="shared" si="2"/>
        <v>37881.536</v>
      </c>
      <c r="D20" s="12" t="str">
        <f t="shared" si="3"/>
        <v>vis</v>
      </c>
      <c r="E20" s="50">
        <f>VLOOKUP(C20,Active!C$21:E$973,3,FALSE)</f>
        <v>-10925.983333956132</v>
      </c>
      <c r="F20" s="3" t="s">
        <v>49</v>
      </c>
      <c r="G20" s="12" t="str">
        <f t="shared" si="4"/>
        <v>37881.536</v>
      </c>
      <c r="H20" s="10">
        <f t="shared" si="5"/>
        <v>-12575</v>
      </c>
      <c r="I20" s="51" t="s">
        <v>72</v>
      </c>
      <c r="J20" s="52" t="s">
        <v>73</v>
      </c>
      <c r="K20" s="51">
        <v>-12575</v>
      </c>
      <c r="L20" s="51" t="s">
        <v>74</v>
      </c>
      <c r="M20" s="52" t="s">
        <v>52</v>
      </c>
      <c r="N20" s="52"/>
      <c r="O20" s="53" t="s">
        <v>56</v>
      </c>
      <c r="P20" s="54" t="s">
        <v>57</v>
      </c>
    </row>
    <row r="21" spans="1:16" ht="12.75" customHeight="1" thickBot="1">
      <c r="A21" s="10" t="str">
        <f t="shared" si="0"/>
        <v>BAVM 236 </v>
      </c>
      <c r="B21" s="3" t="str">
        <f t="shared" si="1"/>
        <v>I</v>
      </c>
      <c r="C21" s="10">
        <f t="shared" si="2"/>
        <v>37932.39</v>
      </c>
      <c r="D21" s="12" t="str">
        <f t="shared" si="3"/>
        <v>vis</v>
      </c>
      <c r="E21" s="50">
        <f>VLOOKUP(C21,Active!C$21:E$973,3,FALSE)</f>
        <v>-10887.977280370691</v>
      </c>
      <c r="F21" s="3" t="s">
        <v>49</v>
      </c>
      <c r="G21" s="12" t="str">
        <f t="shared" si="4"/>
        <v>37932.39</v>
      </c>
      <c r="H21" s="10">
        <f t="shared" si="5"/>
        <v>-12537</v>
      </c>
      <c r="I21" s="51" t="s">
        <v>75</v>
      </c>
      <c r="J21" s="52" t="s">
        <v>76</v>
      </c>
      <c r="K21" s="51">
        <v>-12537</v>
      </c>
      <c r="L21" s="51" t="s">
        <v>77</v>
      </c>
      <c r="M21" s="52" t="s">
        <v>52</v>
      </c>
      <c r="N21" s="52"/>
      <c r="O21" s="53" t="s">
        <v>56</v>
      </c>
      <c r="P21" s="54" t="s">
        <v>57</v>
      </c>
    </row>
    <row r="22" spans="1:16" ht="12.75" customHeight="1" thickBot="1">
      <c r="A22" s="10" t="str">
        <f t="shared" si="0"/>
        <v>BAVM 236 </v>
      </c>
      <c r="B22" s="3" t="str">
        <f t="shared" si="1"/>
        <v>I</v>
      </c>
      <c r="C22" s="10">
        <f t="shared" si="2"/>
        <v>39678.5</v>
      </c>
      <c r="D22" s="12" t="str">
        <f t="shared" si="3"/>
        <v>vis</v>
      </c>
      <c r="E22" s="50">
        <f>VLOOKUP(C22,Active!C$21:E$973,3,FALSE)</f>
        <v>-9583.0110982399783</v>
      </c>
      <c r="F22" s="3" t="s">
        <v>49</v>
      </c>
      <c r="G22" s="12" t="str">
        <f t="shared" si="4"/>
        <v>39678.5</v>
      </c>
      <c r="H22" s="10">
        <f t="shared" si="5"/>
        <v>-11232</v>
      </c>
      <c r="I22" s="51" t="s">
        <v>78</v>
      </c>
      <c r="J22" s="52" t="s">
        <v>79</v>
      </c>
      <c r="K22" s="51">
        <v>-11232</v>
      </c>
      <c r="L22" s="51" t="s">
        <v>80</v>
      </c>
      <c r="M22" s="52" t="s">
        <v>52</v>
      </c>
      <c r="N22" s="52"/>
      <c r="O22" s="53" t="s">
        <v>56</v>
      </c>
      <c r="P22" s="54" t="s">
        <v>57</v>
      </c>
    </row>
    <row r="23" spans="1:16" ht="12.75" customHeight="1" thickBot="1">
      <c r="A23" s="10" t="str">
        <f t="shared" si="0"/>
        <v>BAVM 236 </v>
      </c>
      <c r="B23" s="3" t="str">
        <f t="shared" si="1"/>
        <v>I</v>
      </c>
      <c r="C23" s="10">
        <f t="shared" si="2"/>
        <v>40030.434000000001</v>
      </c>
      <c r="D23" s="12" t="str">
        <f t="shared" si="3"/>
        <v>vis</v>
      </c>
      <c r="E23" s="50">
        <f>VLOOKUP(C23,Active!C$21:E$973,3,FALSE)</f>
        <v>-9319.9910317252725</v>
      </c>
      <c r="F23" s="3" t="s">
        <v>49</v>
      </c>
      <c r="G23" s="12" t="str">
        <f t="shared" si="4"/>
        <v>40030.434</v>
      </c>
      <c r="H23" s="10">
        <f t="shared" si="5"/>
        <v>-10969</v>
      </c>
      <c r="I23" s="51" t="s">
        <v>81</v>
      </c>
      <c r="J23" s="52" t="s">
        <v>82</v>
      </c>
      <c r="K23" s="51">
        <v>-10969</v>
      </c>
      <c r="L23" s="51" t="s">
        <v>83</v>
      </c>
      <c r="M23" s="52" t="s">
        <v>52</v>
      </c>
      <c r="N23" s="52"/>
      <c r="O23" s="53" t="s">
        <v>56</v>
      </c>
      <c r="P23" s="54" t="s">
        <v>57</v>
      </c>
    </row>
    <row r="24" spans="1:16" ht="12.75" customHeight="1" thickBot="1">
      <c r="A24" s="10" t="str">
        <f t="shared" si="0"/>
        <v>BAVM 236 </v>
      </c>
      <c r="B24" s="3" t="str">
        <f t="shared" si="1"/>
        <v>I</v>
      </c>
      <c r="C24" s="10">
        <f t="shared" si="2"/>
        <v>40798.462</v>
      </c>
      <c r="D24" s="12" t="str">
        <f t="shared" si="3"/>
        <v>vis</v>
      </c>
      <c r="E24" s="50">
        <f>VLOOKUP(C24,Active!C$21:E$973,3,FALSE)</f>
        <v>-8746.0005231493615</v>
      </c>
      <c r="F24" s="3" t="s">
        <v>49</v>
      </c>
      <c r="G24" s="12" t="str">
        <f t="shared" si="4"/>
        <v>40798.462</v>
      </c>
      <c r="H24" s="10">
        <f t="shared" si="5"/>
        <v>-10395</v>
      </c>
      <c r="I24" s="51" t="s">
        <v>84</v>
      </c>
      <c r="J24" s="52" t="s">
        <v>85</v>
      </c>
      <c r="K24" s="51">
        <v>-10395</v>
      </c>
      <c r="L24" s="51" t="s">
        <v>55</v>
      </c>
      <c r="M24" s="52" t="s">
        <v>52</v>
      </c>
      <c r="N24" s="52"/>
      <c r="O24" s="53" t="s">
        <v>56</v>
      </c>
      <c r="P24" s="54" t="s">
        <v>57</v>
      </c>
    </row>
    <row r="25" spans="1:16" ht="12.75" customHeight="1" thickBot="1">
      <c r="A25" s="10" t="str">
        <f t="shared" si="0"/>
        <v> BBS 45 </v>
      </c>
      <c r="B25" s="3" t="str">
        <f t="shared" si="1"/>
        <v>I</v>
      </c>
      <c r="C25" s="10">
        <f t="shared" si="2"/>
        <v>44162.337</v>
      </c>
      <c r="D25" s="12" t="str">
        <f t="shared" si="3"/>
        <v>vis</v>
      </c>
      <c r="E25" s="50">
        <f>VLOOKUP(C25,Active!C$21:E$973,3,FALSE)</f>
        <v>-6231.987593886628</v>
      </c>
      <c r="F25" s="3" t="s">
        <v>49</v>
      </c>
      <c r="G25" s="12" t="str">
        <f t="shared" si="4"/>
        <v>44162.337</v>
      </c>
      <c r="H25" s="10">
        <f t="shared" si="5"/>
        <v>-7881</v>
      </c>
      <c r="I25" s="51" t="s">
        <v>86</v>
      </c>
      <c r="J25" s="52" t="s">
        <v>87</v>
      </c>
      <c r="K25" s="51">
        <v>-7881</v>
      </c>
      <c r="L25" s="51" t="s">
        <v>88</v>
      </c>
      <c r="M25" s="52" t="s">
        <v>89</v>
      </c>
      <c r="N25" s="52"/>
      <c r="O25" s="53" t="s">
        <v>90</v>
      </c>
      <c r="P25" s="53" t="s">
        <v>91</v>
      </c>
    </row>
    <row r="26" spans="1:16" ht="12.75" customHeight="1" thickBot="1">
      <c r="A26" s="10" t="str">
        <f t="shared" si="0"/>
        <v> BBS 48 </v>
      </c>
      <c r="B26" s="3" t="str">
        <f t="shared" si="1"/>
        <v>I</v>
      </c>
      <c r="C26" s="10">
        <f t="shared" si="2"/>
        <v>44396.499000000003</v>
      </c>
      <c r="D26" s="12" t="str">
        <f t="shared" si="3"/>
        <v>vis</v>
      </c>
      <c r="E26" s="50">
        <f>VLOOKUP(C26,Active!C$21:E$973,3,FALSE)</f>
        <v>-6056.985164978887</v>
      </c>
      <c r="F26" s="3" t="s">
        <v>49</v>
      </c>
      <c r="G26" s="12" t="str">
        <f t="shared" si="4"/>
        <v>44396.499</v>
      </c>
      <c r="H26" s="10">
        <f t="shared" si="5"/>
        <v>-7706</v>
      </c>
      <c r="I26" s="51" t="s">
        <v>92</v>
      </c>
      <c r="J26" s="52" t="s">
        <v>93</v>
      </c>
      <c r="K26" s="51">
        <v>-7706</v>
      </c>
      <c r="L26" s="51" t="s">
        <v>94</v>
      </c>
      <c r="M26" s="52" t="s">
        <v>89</v>
      </c>
      <c r="N26" s="52"/>
      <c r="O26" s="53" t="s">
        <v>90</v>
      </c>
      <c r="P26" s="53" t="s">
        <v>95</v>
      </c>
    </row>
    <row r="27" spans="1:16" ht="12.75" customHeight="1" thickBot="1">
      <c r="A27" s="10" t="str">
        <f t="shared" si="0"/>
        <v> BBS 57 </v>
      </c>
      <c r="B27" s="3" t="str">
        <f t="shared" si="1"/>
        <v>I</v>
      </c>
      <c r="C27" s="10">
        <f t="shared" si="2"/>
        <v>44910.305</v>
      </c>
      <c r="D27" s="12" t="str">
        <f t="shared" si="3"/>
        <v>vis</v>
      </c>
      <c r="E27" s="50">
        <f>VLOOKUP(C27,Active!C$21:E$973,3,FALSE)</f>
        <v>-5672.9890512312713</v>
      </c>
      <c r="F27" s="3" t="s">
        <v>49</v>
      </c>
      <c r="G27" s="12" t="str">
        <f t="shared" si="4"/>
        <v>44910.305</v>
      </c>
      <c r="H27" s="10">
        <f t="shared" si="5"/>
        <v>-7322</v>
      </c>
      <c r="I27" s="51" t="s">
        <v>96</v>
      </c>
      <c r="J27" s="52" t="s">
        <v>97</v>
      </c>
      <c r="K27" s="51">
        <v>-7322</v>
      </c>
      <c r="L27" s="51" t="s">
        <v>88</v>
      </c>
      <c r="M27" s="52" t="s">
        <v>89</v>
      </c>
      <c r="N27" s="52"/>
      <c r="O27" s="53" t="s">
        <v>90</v>
      </c>
      <c r="P27" s="53" t="s">
        <v>98</v>
      </c>
    </row>
    <row r="28" spans="1:16" ht="12.75" customHeight="1" thickBot="1">
      <c r="A28" s="10" t="str">
        <f t="shared" si="0"/>
        <v> BBS 61 </v>
      </c>
      <c r="B28" s="3" t="str">
        <f t="shared" si="1"/>
        <v>I</v>
      </c>
      <c r="C28" s="10">
        <f t="shared" si="2"/>
        <v>45152.483</v>
      </c>
      <c r="D28" s="12" t="str">
        <f t="shared" si="3"/>
        <v>vis</v>
      </c>
      <c r="E28" s="50">
        <f>VLOOKUP(C28,Active!C$21:E$973,3,FALSE)</f>
        <v>-5491.9958148051292</v>
      </c>
      <c r="F28" s="3" t="s">
        <v>49</v>
      </c>
      <c r="G28" s="12" t="str">
        <f t="shared" si="4"/>
        <v>45152.483</v>
      </c>
      <c r="H28" s="10">
        <f t="shared" si="5"/>
        <v>-7141</v>
      </c>
      <c r="I28" s="51" t="s">
        <v>99</v>
      </c>
      <c r="J28" s="52" t="s">
        <v>100</v>
      </c>
      <c r="K28" s="51">
        <v>-7141</v>
      </c>
      <c r="L28" s="51" t="s">
        <v>101</v>
      </c>
      <c r="M28" s="52" t="s">
        <v>89</v>
      </c>
      <c r="N28" s="52"/>
      <c r="O28" s="53" t="s">
        <v>102</v>
      </c>
      <c r="P28" s="53" t="s">
        <v>103</v>
      </c>
    </row>
    <row r="29" spans="1:16" ht="12.75" customHeight="1" thickBot="1">
      <c r="A29" s="10" t="str">
        <f t="shared" si="0"/>
        <v> BBS 61 </v>
      </c>
      <c r="B29" s="3" t="str">
        <f t="shared" si="1"/>
        <v>I</v>
      </c>
      <c r="C29" s="10">
        <f t="shared" si="2"/>
        <v>45152.483999999997</v>
      </c>
      <c r="D29" s="12" t="str">
        <f t="shared" si="3"/>
        <v>vis</v>
      </c>
      <c r="E29" s="50">
        <f>VLOOKUP(C29,Active!C$21:E$973,3,FALSE)</f>
        <v>-5491.9950674489037</v>
      </c>
      <c r="F29" s="3" t="s">
        <v>49</v>
      </c>
      <c r="G29" s="12" t="str">
        <f t="shared" si="4"/>
        <v>45152.484</v>
      </c>
      <c r="H29" s="10">
        <f t="shared" si="5"/>
        <v>-7141</v>
      </c>
      <c r="I29" s="51" t="s">
        <v>104</v>
      </c>
      <c r="J29" s="52" t="s">
        <v>105</v>
      </c>
      <c r="K29" s="51">
        <v>-7141</v>
      </c>
      <c r="L29" s="51" t="s">
        <v>71</v>
      </c>
      <c r="M29" s="52" t="s">
        <v>89</v>
      </c>
      <c r="N29" s="52"/>
      <c r="O29" s="53" t="s">
        <v>90</v>
      </c>
      <c r="P29" s="53" t="s">
        <v>103</v>
      </c>
    </row>
    <row r="30" spans="1:16" ht="12.75" customHeight="1" thickBot="1">
      <c r="A30" s="10" t="str">
        <f t="shared" si="0"/>
        <v> BBS 65 </v>
      </c>
      <c r="B30" s="3" t="str">
        <f t="shared" si="1"/>
        <v>I</v>
      </c>
      <c r="C30" s="10">
        <f t="shared" si="2"/>
        <v>45398.682000000001</v>
      </c>
      <c r="D30" s="12" t="str">
        <f t="shared" si="3"/>
        <v>vis</v>
      </c>
      <c r="E30" s="50">
        <f>VLOOKUP(C30,Active!C$21:E$973,3,FALSE)</f>
        <v>-5307.9974589888288</v>
      </c>
      <c r="F30" s="3" t="s">
        <v>49</v>
      </c>
      <c r="G30" s="12" t="str">
        <f t="shared" si="4"/>
        <v>45398.682</v>
      </c>
      <c r="H30" s="10">
        <f t="shared" si="5"/>
        <v>-6957</v>
      </c>
      <c r="I30" s="51" t="s">
        <v>106</v>
      </c>
      <c r="J30" s="52" t="s">
        <v>107</v>
      </c>
      <c r="K30" s="51">
        <v>-6957</v>
      </c>
      <c r="L30" s="51" t="s">
        <v>108</v>
      </c>
      <c r="M30" s="52" t="s">
        <v>89</v>
      </c>
      <c r="N30" s="52"/>
      <c r="O30" s="53" t="s">
        <v>90</v>
      </c>
      <c r="P30" s="53" t="s">
        <v>109</v>
      </c>
    </row>
    <row r="31" spans="1:16" ht="12.75" customHeight="1" thickBot="1">
      <c r="A31" s="10" t="str">
        <f t="shared" si="0"/>
        <v> BBS 73 </v>
      </c>
      <c r="B31" s="3" t="str">
        <f t="shared" si="1"/>
        <v>I</v>
      </c>
      <c r="C31" s="10">
        <f t="shared" si="2"/>
        <v>45896.411999999997</v>
      </c>
      <c r="D31" s="12" t="str">
        <f t="shared" si="3"/>
        <v>vis</v>
      </c>
      <c r="E31" s="50">
        <f>VLOOKUP(C31,Active!C$21:E$973,3,FALSE)</f>
        <v>-4936.0158439520246</v>
      </c>
      <c r="F31" s="3" t="s">
        <v>49</v>
      </c>
      <c r="G31" s="12" t="str">
        <f t="shared" si="4"/>
        <v>45896.412</v>
      </c>
      <c r="H31" s="10">
        <f t="shared" si="5"/>
        <v>-6585</v>
      </c>
      <c r="I31" s="51" t="s">
        <v>110</v>
      </c>
      <c r="J31" s="52" t="s">
        <v>111</v>
      </c>
      <c r="K31" s="51">
        <v>-6585</v>
      </c>
      <c r="L31" s="51" t="s">
        <v>112</v>
      </c>
      <c r="M31" s="52" t="s">
        <v>89</v>
      </c>
      <c r="N31" s="52"/>
      <c r="O31" s="53" t="s">
        <v>90</v>
      </c>
      <c r="P31" s="53" t="s">
        <v>113</v>
      </c>
    </row>
    <row r="32" spans="1:16" ht="12.75" customHeight="1" thickBot="1">
      <c r="A32" s="10" t="str">
        <f t="shared" si="0"/>
        <v> BBS 73 </v>
      </c>
      <c r="B32" s="3" t="str">
        <f t="shared" si="1"/>
        <v>I</v>
      </c>
      <c r="C32" s="10">
        <f t="shared" si="2"/>
        <v>45912.487000000001</v>
      </c>
      <c r="D32" s="12" t="str">
        <f t="shared" si="3"/>
        <v>vis</v>
      </c>
      <c r="E32" s="50">
        <f>VLOOKUP(C32,Active!C$21:E$973,3,FALSE)</f>
        <v>-4924.0020925974377</v>
      </c>
      <c r="F32" s="3" t="s">
        <v>49</v>
      </c>
      <c r="G32" s="12" t="str">
        <f t="shared" si="4"/>
        <v>45912.487</v>
      </c>
      <c r="H32" s="10">
        <f t="shared" si="5"/>
        <v>-6573</v>
      </c>
      <c r="I32" s="51" t="s">
        <v>114</v>
      </c>
      <c r="J32" s="52" t="s">
        <v>115</v>
      </c>
      <c r="K32" s="51">
        <v>-6573</v>
      </c>
      <c r="L32" s="51" t="s">
        <v>116</v>
      </c>
      <c r="M32" s="52" t="s">
        <v>89</v>
      </c>
      <c r="N32" s="52"/>
      <c r="O32" s="53" t="s">
        <v>117</v>
      </c>
      <c r="P32" s="53" t="s">
        <v>113</v>
      </c>
    </row>
    <row r="33" spans="1:16" ht="12.75" customHeight="1" thickBot="1">
      <c r="A33" s="10" t="str">
        <f t="shared" si="0"/>
        <v> BBS 73 </v>
      </c>
      <c r="B33" s="3" t="str">
        <f t="shared" si="1"/>
        <v>I</v>
      </c>
      <c r="C33" s="10">
        <f t="shared" si="2"/>
        <v>45912.491000000002</v>
      </c>
      <c r="D33" s="12" t="str">
        <f t="shared" si="3"/>
        <v>vis</v>
      </c>
      <c r="E33" s="50">
        <f>VLOOKUP(C33,Active!C$21:E$973,3,FALSE)</f>
        <v>-4923.9991031725276</v>
      </c>
      <c r="F33" s="3" t="s">
        <v>49</v>
      </c>
      <c r="G33" s="12" t="str">
        <f t="shared" si="4"/>
        <v>45912.491</v>
      </c>
      <c r="H33" s="10">
        <f t="shared" si="5"/>
        <v>-6573</v>
      </c>
      <c r="I33" s="51" t="s">
        <v>118</v>
      </c>
      <c r="J33" s="52" t="s">
        <v>119</v>
      </c>
      <c r="K33" s="51">
        <v>-6573</v>
      </c>
      <c r="L33" s="51" t="s">
        <v>60</v>
      </c>
      <c r="M33" s="52" t="s">
        <v>89</v>
      </c>
      <c r="N33" s="52"/>
      <c r="O33" s="53" t="s">
        <v>90</v>
      </c>
      <c r="P33" s="53" t="s">
        <v>113</v>
      </c>
    </row>
    <row r="34" spans="1:16" ht="12.75" customHeight="1" thickBot="1">
      <c r="A34" s="10" t="str">
        <f t="shared" si="0"/>
        <v> BBS 73 </v>
      </c>
      <c r="B34" s="3" t="str">
        <f t="shared" si="1"/>
        <v>I</v>
      </c>
      <c r="C34" s="10">
        <f t="shared" si="2"/>
        <v>45912.506999999998</v>
      </c>
      <c r="D34" s="12" t="str">
        <f t="shared" si="3"/>
        <v>vis</v>
      </c>
      <c r="E34" s="50">
        <f>VLOOKUP(C34,Active!C$21:E$973,3,FALSE)</f>
        <v>-4923.9871454728936</v>
      </c>
      <c r="F34" s="3" t="s">
        <v>49</v>
      </c>
      <c r="G34" s="12" t="str">
        <f t="shared" si="4"/>
        <v>45912.507</v>
      </c>
      <c r="H34" s="10">
        <f t="shared" si="5"/>
        <v>-6573</v>
      </c>
      <c r="I34" s="51" t="s">
        <v>120</v>
      </c>
      <c r="J34" s="52" t="s">
        <v>121</v>
      </c>
      <c r="K34" s="51">
        <v>-6573</v>
      </c>
      <c r="L34" s="51" t="s">
        <v>122</v>
      </c>
      <c r="M34" s="52" t="s">
        <v>89</v>
      </c>
      <c r="N34" s="52"/>
      <c r="O34" s="53" t="s">
        <v>123</v>
      </c>
      <c r="P34" s="53" t="s">
        <v>113</v>
      </c>
    </row>
    <row r="35" spans="1:16" ht="12.75" customHeight="1" thickBot="1">
      <c r="A35" s="10" t="str">
        <f t="shared" si="0"/>
        <v> BBS 74 </v>
      </c>
      <c r="B35" s="3" t="str">
        <f t="shared" si="1"/>
        <v>I</v>
      </c>
      <c r="C35" s="10">
        <f t="shared" si="2"/>
        <v>45971.377</v>
      </c>
      <c r="D35" s="12" t="str">
        <f t="shared" si="3"/>
        <v>vis</v>
      </c>
      <c r="E35" s="50">
        <f>VLOOKUP(C35,Active!C$21:E$973,3,FALSE)</f>
        <v>-4879.9902843690461</v>
      </c>
      <c r="F35" s="3" t="s">
        <v>49</v>
      </c>
      <c r="G35" s="12" t="str">
        <f t="shared" si="4"/>
        <v>45971.377</v>
      </c>
      <c r="H35" s="10">
        <f t="shared" si="5"/>
        <v>-6529</v>
      </c>
      <c r="I35" s="51" t="s">
        <v>124</v>
      </c>
      <c r="J35" s="52" t="s">
        <v>125</v>
      </c>
      <c r="K35" s="51">
        <v>-6529</v>
      </c>
      <c r="L35" s="51" t="s">
        <v>51</v>
      </c>
      <c r="M35" s="52" t="s">
        <v>89</v>
      </c>
      <c r="N35" s="52"/>
      <c r="O35" s="53" t="s">
        <v>90</v>
      </c>
      <c r="P35" s="53" t="s">
        <v>126</v>
      </c>
    </row>
    <row r="36" spans="1:16" ht="12.75" customHeight="1" thickBot="1">
      <c r="A36" s="10" t="str">
        <f t="shared" si="0"/>
        <v>BAVM 236 </v>
      </c>
      <c r="B36" s="3" t="str">
        <f t="shared" si="1"/>
        <v>I</v>
      </c>
      <c r="C36" s="10">
        <f t="shared" si="2"/>
        <v>46640.415000000001</v>
      </c>
      <c r="D36" s="12" t="str">
        <f t="shared" si="3"/>
        <v>vis</v>
      </c>
      <c r="E36" s="50">
        <f>VLOOKUP(C36,Active!C$21:E$973,3,FALSE)</f>
        <v>-4379.9805687380904</v>
      </c>
      <c r="F36" s="3" t="s">
        <v>49</v>
      </c>
      <c r="G36" s="12" t="str">
        <f t="shared" si="4"/>
        <v>46640.415</v>
      </c>
      <c r="H36" s="10">
        <f t="shared" si="5"/>
        <v>-6029</v>
      </c>
      <c r="I36" s="51" t="s">
        <v>127</v>
      </c>
      <c r="J36" s="52" t="s">
        <v>128</v>
      </c>
      <c r="K36" s="51">
        <v>-6029</v>
      </c>
      <c r="L36" s="51" t="s">
        <v>129</v>
      </c>
      <c r="M36" s="52" t="s">
        <v>52</v>
      </c>
      <c r="N36" s="52"/>
      <c r="O36" s="53" t="s">
        <v>56</v>
      </c>
      <c r="P36" s="54" t="s">
        <v>57</v>
      </c>
    </row>
    <row r="37" spans="1:16" ht="12.75" customHeight="1" thickBot="1">
      <c r="A37" s="10" t="str">
        <f t="shared" si="0"/>
        <v>BAVM 236 </v>
      </c>
      <c r="B37" s="3" t="str">
        <f t="shared" si="1"/>
        <v>I</v>
      </c>
      <c r="C37" s="10">
        <f t="shared" si="2"/>
        <v>46644.402000000002</v>
      </c>
      <c r="D37" s="12" t="str">
        <f t="shared" si="3"/>
        <v>vis</v>
      </c>
      <c r="E37" s="50">
        <f>VLOOKUP(C37,Active!C$21:E$973,3,FALSE)</f>
        <v>-4377.000859459662</v>
      </c>
      <c r="F37" s="3" t="s">
        <v>49</v>
      </c>
      <c r="G37" s="12" t="str">
        <f t="shared" si="4"/>
        <v>46644.402</v>
      </c>
      <c r="H37" s="10">
        <f t="shared" si="5"/>
        <v>-6026</v>
      </c>
      <c r="I37" s="51" t="s">
        <v>130</v>
      </c>
      <c r="J37" s="52" t="s">
        <v>131</v>
      </c>
      <c r="K37" s="51">
        <v>-6026</v>
      </c>
      <c r="L37" s="51" t="s">
        <v>60</v>
      </c>
      <c r="M37" s="52" t="s">
        <v>52</v>
      </c>
      <c r="N37" s="52"/>
      <c r="O37" s="53" t="s">
        <v>56</v>
      </c>
      <c r="P37" s="54" t="s">
        <v>57</v>
      </c>
    </row>
    <row r="38" spans="1:16" ht="12.75" customHeight="1" thickBot="1">
      <c r="A38" s="10" t="str">
        <f t="shared" si="0"/>
        <v>BAVM 236 </v>
      </c>
      <c r="B38" s="3" t="str">
        <f t="shared" si="1"/>
        <v>I</v>
      </c>
      <c r="C38" s="10">
        <f t="shared" si="2"/>
        <v>46648.396999999997</v>
      </c>
      <c r="D38" s="12" t="str">
        <f t="shared" si="3"/>
        <v>vis</v>
      </c>
      <c r="E38" s="50">
        <f>VLOOKUP(C38,Active!C$21:E$973,3,FALSE)</f>
        <v>-4374.015171331419</v>
      </c>
      <c r="F38" s="3" t="s">
        <v>49</v>
      </c>
      <c r="G38" s="12" t="str">
        <f t="shared" si="4"/>
        <v>46648.397</v>
      </c>
      <c r="H38" s="10">
        <f t="shared" si="5"/>
        <v>-6023</v>
      </c>
      <c r="I38" s="51" t="s">
        <v>132</v>
      </c>
      <c r="J38" s="52" t="s">
        <v>133</v>
      </c>
      <c r="K38" s="51">
        <v>-6023</v>
      </c>
      <c r="L38" s="51" t="s">
        <v>134</v>
      </c>
      <c r="M38" s="52" t="s">
        <v>52</v>
      </c>
      <c r="N38" s="52"/>
      <c r="O38" s="53" t="s">
        <v>56</v>
      </c>
      <c r="P38" s="54" t="s">
        <v>57</v>
      </c>
    </row>
    <row r="39" spans="1:16" ht="12.75" customHeight="1" thickBot="1">
      <c r="A39" s="10" t="str">
        <f t="shared" si="0"/>
        <v> BBS 89 </v>
      </c>
      <c r="B39" s="3" t="str">
        <f t="shared" si="1"/>
        <v>I</v>
      </c>
      <c r="C39" s="10">
        <f t="shared" si="2"/>
        <v>47337.514000000003</v>
      </c>
      <c r="D39" s="12" t="str">
        <f t="shared" si="3"/>
        <v>vis</v>
      </c>
      <c r="E39" s="50">
        <f>VLOOKUP(C39,Active!C$21:E$973,3,FALSE)</f>
        <v>-3858.999290011584</v>
      </c>
      <c r="F39" s="3" t="s">
        <v>49</v>
      </c>
      <c r="G39" s="12" t="str">
        <f t="shared" si="4"/>
        <v>47337.514</v>
      </c>
      <c r="H39" s="10">
        <f t="shared" si="5"/>
        <v>-5508</v>
      </c>
      <c r="I39" s="51" t="s">
        <v>135</v>
      </c>
      <c r="J39" s="52" t="s">
        <v>136</v>
      </c>
      <c r="K39" s="51">
        <v>-5508</v>
      </c>
      <c r="L39" s="51" t="s">
        <v>137</v>
      </c>
      <c r="M39" s="52" t="s">
        <v>89</v>
      </c>
      <c r="N39" s="52"/>
      <c r="O39" s="53" t="s">
        <v>90</v>
      </c>
      <c r="P39" s="53" t="s">
        <v>138</v>
      </c>
    </row>
    <row r="40" spans="1:16" ht="12.75" customHeight="1" thickBot="1">
      <c r="A40" s="10" t="str">
        <f t="shared" si="0"/>
        <v> BBS 101 </v>
      </c>
      <c r="B40" s="3" t="str">
        <f t="shared" si="1"/>
        <v>I</v>
      </c>
      <c r="C40" s="10">
        <f t="shared" si="2"/>
        <v>48766.54</v>
      </c>
      <c r="D40" s="12" t="str">
        <f t="shared" si="3"/>
        <v>vis</v>
      </c>
      <c r="E40" s="50">
        <f>VLOOKUP(C40,Active!C$21:E$973,3,FALSE)</f>
        <v>-2791.0078098725771</v>
      </c>
      <c r="F40" s="3" t="s">
        <v>49</v>
      </c>
      <c r="G40" s="12" t="str">
        <f t="shared" si="4"/>
        <v>48766.540</v>
      </c>
      <c r="H40" s="10">
        <f t="shared" si="5"/>
        <v>-4440</v>
      </c>
      <c r="I40" s="51" t="s">
        <v>139</v>
      </c>
      <c r="J40" s="52" t="s">
        <v>140</v>
      </c>
      <c r="K40" s="51">
        <v>-4440</v>
      </c>
      <c r="L40" s="51" t="s">
        <v>74</v>
      </c>
      <c r="M40" s="52" t="s">
        <v>89</v>
      </c>
      <c r="N40" s="52"/>
      <c r="O40" s="53" t="s">
        <v>90</v>
      </c>
      <c r="P40" s="53" t="s">
        <v>141</v>
      </c>
    </row>
    <row r="41" spans="1:16" ht="12.75" customHeight="1" thickBot="1">
      <c r="A41" s="10" t="str">
        <f t="shared" si="0"/>
        <v> BBS 110 </v>
      </c>
      <c r="B41" s="3" t="str">
        <f t="shared" si="1"/>
        <v>I</v>
      </c>
      <c r="C41" s="10">
        <f t="shared" si="2"/>
        <v>49945.377999999997</v>
      </c>
      <c r="D41" s="12" t="str">
        <f t="shared" si="3"/>
        <v>vis</v>
      </c>
      <c r="E41" s="50">
        <f>VLOOKUP(C41,Active!C$21:E$973,3,FALSE)</f>
        <v>-1909.9958895407538</v>
      </c>
      <c r="F41" s="3" t="s">
        <v>49</v>
      </c>
      <c r="G41" s="12" t="str">
        <f t="shared" si="4"/>
        <v>49945.378</v>
      </c>
      <c r="H41" s="10">
        <f t="shared" si="5"/>
        <v>-3559</v>
      </c>
      <c r="I41" s="51" t="s">
        <v>142</v>
      </c>
      <c r="J41" s="52" t="s">
        <v>143</v>
      </c>
      <c r="K41" s="51">
        <v>-3559</v>
      </c>
      <c r="L41" s="51" t="s">
        <v>144</v>
      </c>
      <c r="M41" s="52" t="s">
        <v>89</v>
      </c>
      <c r="N41" s="52"/>
      <c r="O41" s="53" t="s">
        <v>90</v>
      </c>
      <c r="P41" s="53" t="s">
        <v>145</v>
      </c>
    </row>
    <row r="42" spans="1:16" ht="12.75" customHeight="1" thickBot="1">
      <c r="A42" s="10" t="str">
        <f t="shared" si="0"/>
        <v> BBS 111 </v>
      </c>
      <c r="B42" s="3" t="str">
        <f t="shared" si="1"/>
        <v>I</v>
      </c>
      <c r="C42" s="10">
        <f t="shared" si="2"/>
        <v>50278.544000000002</v>
      </c>
      <c r="D42" s="12" t="str">
        <f t="shared" si="3"/>
        <v>vis</v>
      </c>
      <c r="E42" s="50">
        <f>VLOOKUP(C42,Active!C$21:E$973,3,FALSE)</f>
        <v>-1661.0022047008713</v>
      </c>
      <c r="F42" s="3" t="s">
        <v>49</v>
      </c>
      <c r="G42" s="12" t="str">
        <f t="shared" si="4"/>
        <v>50278.544</v>
      </c>
      <c r="H42" s="10">
        <f t="shared" si="5"/>
        <v>-3310</v>
      </c>
      <c r="I42" s="51" t="s">
        <v>146</v>
      </c>
      <c r="J42" s="52" t="s">
        <v>147</v>
      </c>
      <c r="K42" s="51">
        <v>-3310</v>
      </c>
      <c r="L42" s="51" t="s">
        <v>148</v>
      </c>
      <c r="M42" s="52" t="s">
        <v>89</v>
      </c>
      <c r="N42" s="52"/>
      <c r="O42" s="53" t="s">
        <v>90</v>
      </c>
      <c r="P42" s="53" t="s">
        <v>149</v>
      </c>
    </row>
    <row r="43" spans="1:16" ht="12.75" customHeight="1" thickBot="1">
      <c r="A43" s="10" t="str">
        <f t="shared" si="0"/>
        <v>BAVM 193 </v>
      </c>
      <c r="B43" s="3" t="str">
        <f t="shared" si="1"/>
        <v>I</v>
      </c>
      <c r="C43" s="10">
        <f t="shared" si="2"/>
        <v>54327.476699999999</v>
      </c>
      <c r="D43" s="12" t="str">
        <f t="shared" si="3"/>
        <v>vis</v>
      </c>
      <c r="E43" s="50">
        <f>VLOOKUP(C43,Active!C$21:E$973,3,FALSE)</f>
        <v>1364.9928627480265</v>
      </c>
      <c r="F43" s="3" t="s">
        <v>49</v>
      </c>
      <c r="G43" s="12" t="str">
        <f t="shared" si="4"/>
        <v>54327.4767</v>
      </c>
      <c r="H43" s="10">
        <f t="shared" si="5"/>
        <v>-284</v>
      </c>
      <c r="I43" s="51" t="s">
        <v>164</v>
      </c>
      <c r="J43" s="52" t="s">
        <v>165</v>
      </c>
      <c r="K43" s="51">
        <v>-284</v>
      </c>
      <c r="L43" s="51" t="s">
        <v>166</v>
      </c>
      <c r="M43" s="52" t="s">
        <v>160</v>
      </c>
      <c r="N43" s="52" t="s">
        <v>167</v>
      </c>
      <c r="O43" s="53" t="s">
        <v>168</v>
      </c>
      <c r="P43" s="54" t="s">
        <v>169</v>
      </c>
    </row>
    <row r="44" spans="1:16" ht="12.75" customHeight="1" thickBot="1">
      <c r="A44" s="10" t="str">
        <f t="shared" si="0"/>
        <v>BAVM 203 </v>
      </c>
      <c r="B44" s="3" t="str">
        <f t="shared" si="1"/>
        <v>I</v>
      </c>
      <c r="C44" s="10">
        <f t="shared" si="2"/>
        <v>54707.481800000001</v>
      </c>
      <c r="D44" s="12" t="str">
        <f t="shared" si="3"/>
        <v>vis</v>
      </c>
      <c r="E44" s="50">
        <f>VLOOKUP(C44,Active!C$21:E$973,3,FALSE)</f>
        <v>1648.992040656178</v>
      </c>
      <c r="F44" s="3" t="s">
        <v>49</v>
      </c>
      <c r="G44" s="12" t="str">
        <f t="shared" si="4"/>
        <v>54707.4818</v>
      </c>
      <c r="H44" s="10">
        <f t="shared" si="5"/>
        <v>0</v>
      </c>
      <c r="I44" s="51" t="s">
        <v>170</v>
      </c>
      <c r="J44" s="52" t="s">
        <v>171</v>
      </c>
      <c r="K44" s="51" t="s">
        <v>172</v>
      </c>
      <c r="L44" s="51" t="s">
        <v>166</v>
      </c>
      <c r="M44" s="52" t="s">
        <v>160</v>
      </c>
      <c r="N44" s="52" t="s">
        <v>167</v>
      </c>
      <c r="O44" s="53" t="s">
        <v>168</v>
      </c>
      <c r="P44" s="54" t="s">
        <v>173</v>
      </c>
    </row>
    <row r="45" spans="1:16">
      <c r="B45" s="3"/>
      <c r="F45" s="3"/>
    </row>
    <row r="46" spans="1:16">
      <c r="B46" s="3"/>
      <c r="F46" s="3"/>
    </row>
    <row r="47" spans="1:16">
      <c r="B47" s="3"/>
      <c r="F47" s="3"/>
    </row>
    <row r="48" spans="1:1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</sheetData>
  <phoneticPr fontId="7" type="noConversion"/>
  <hyperlinks>
    <hyperlink ref="A3" r:id="rId1"/>
    <hyperlink ref="P14" r:id="rId2" display="http://www.bav-astro.de/sfs/BAVM_link.php?BAVMnr=236"/>
    <hyperlink ref="P15" r:id="rId3" display="http://www.bav-astro.de/sfs/BAVM_link.php?BAVMnr=236"/>
    <hyperlink ref="P16" r:id="rId4" display="http://www.bav-astro.de/sfs/BAVM_link.php?BAVMnr=236"/>
    <hyperlink ref="P17" r:id="rId5" display="http://www.bav-astro.de/sfs/BAVM_link.php?BAVMnr=236"/>
    <hyperlink ref="P18" r:id="rId6" display="http://www.bav-astro.de/sfs/BAVM_link.php?BAVMnr=236"/>
    <hyperlink ref="P19" r:id="rId7" display="http://www.bav-astro.de/sfs/BAVM_link.php?BAVMnr=236"/>
    <hyperlink ref="P20" r:id="rId8" display="http://www.bav-astro.de/sfs/BAVM_link.php?BAVMnr=236"/>
    <hyperlink ref="P21" r:id="rId9" display="http://www.bav-astro.de/sfs/BAVM_link.php?BAVMnr=236"/>
    <hyperlink ref="P22" r:id="rId10" display="http://www.bav-astro.de/sfs/BAVM_link.php?BAVMnr=236"/>
    <hyperlink ref="P23" r:id="rId11" display="http://www.bav-astro.de/sfs/BAVM_link.php?BAVMnr=236"/>
    <hyperlink ref="P24" r:id="rId12" display="http://www.bav-astro.de/sfs/BAVM_link.php?BAVMnr=236"/>
    <hyperlink ref="P36" r:id="rId13" display="http://www.bav-astro.de/sfs/BAVM_link.php?BAVMnr=236"/>
    <hyperlink ref="P37" r:id="rId14" display="http://www.bav-astro.de/sfs/BAVM_link.php?BAVMnr=236"/>
    <hyperlink ref="P38" r:id="rId15" display="http://www.bav-astro.de/sfs/BAVM_link.php?BAVMnr=236"/>
    <hyperlink ref="P11" r:id="rId16" display="http://www.konkoly.hu/cgi-bin/IBVS?5263"/>
    <hyperlink ref="P12" r:id="rId17" display="http://var.astro.cz/oejv/issues/oejv0074.pdf"/>
    <hyperlink ref="P43" r:id="rId18" display="http://www.bav-astro.de/sfs/BAVM_link.php?BAVMnr=193"/>
    <hyperlink ref="P44" r:id="rId19" display="http://www.bav-astro.de/sfs/BAVM_link.php?BAVMnr=203"/>
    <hyperlink ref="P13" r:id="rId20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2024-01-11T03:26:57Z</dcterms:modified>
</cp:coreProperties>
</file>