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14EBE75-BD99-4FB9-B890-5E9FA13076F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3" i="1"/>
  <c r="F23" i="1"/>
  <c r="G23" i="1"/>
  <c r="I23" i="1"/>
  <c r="C8" i="1"/>
  <c r="E21" i="1"/>
  <c r="F21" i="1"/>
  <c r="G21" i="1"/>
  <c r="E22" i="1"/>
  <c r="F22" i="1"/>
  <c r="G22" i="1"/>
  <c r="I22" i="1"/>
  <c r="Q23" i="1"/>
  <c r="E15" i="1"/>
  <c r="E16" i="1" s="1"/>
  <c r="E17" i="1" s="1"/>
  <c r="C17" i="1"/>
  <c r="Q21" i="1"/>
  <c r="Q22" i="1"/>
  <c r="H21" i="1"/>
  <c r="C12" i="1"/>
  <c r="C16" i="1"/>
  <c r="D18" i="1"/>
  <c r="C11" i="1"/>
  <c r="C15" i="1"/>
  <c r="O23" i="1"/>
  <c r="O21" i="1"/>
  <c r="O22" i="1"/>
  <c r="C18" i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<sst xmlns="http://schemas.openxmlformats.org/spreadsheetml/2006/main" count="48" uniqueCount="46">
  <si>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</si>
  <si>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</si>
  <si>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</si>
  <si>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</si>
  <si>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</si>
  <si>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</si>
  <si>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</si>
  <si>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</si>
  <si>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</si>
  <si>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</si>
  <si>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</si>
  <si>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</si>
  <si>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</si>
  <si>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</si>
  <si>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</si>
  <si>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</si>
  <si>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</si>
  <si>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</si>
  <si>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</si>
  <si>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</si>
  <si>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</si>
  <si>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</si>
  <si>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</si>
  <si>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</si>
  <si>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</si>
  <si>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</si>
  <si>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</si>
  <si>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</si>
  <si>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</si>
  <si>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</si>
  <si>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</si>
  <si>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Bull.68</t>
  </si>
  <si>
    <t>B</t>
  </si>
  <si>
    <t>BBSAG</t>
  </si>
  <si>
    <t># of data points: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</si>
  <si>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</si>
  <si>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</si>
  <si>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</si>
  <si>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</si>
  <si>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</si>
  <si>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</si>
  <si>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</si>
  <si>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</si>
  <si>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I</t>
  </si>
  <si>
    <t>CCD</t>
  </si>
  <si>
    <t>V0557 Aql / GSC 00485-00004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</si>
</sst>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5" fillId="0" borderId="5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9" fillId="0" borderId="0" xfId="0" applyFont="1" applyAlignment="1"/>
    <xf numFmtId="22" fontId="8" fillId="0" borderId="0" xfId="0" applyNumberFormat="1" applyFont="1" applyAlignment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V0557 Aql - O-C Diagr.</a:t>
            </a:r>
          </a:p>
        </c:rich>
      </c:tx>
      <c:layout>
        <c:manualLayout>
          <c:xMode val="edge"/>
          <c:yMode val="edge"/>
          <c:x val="0.3362286282011358"/>
          <c:y val="3.43751509588908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47941700774088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BF-402F-86E0-92C677FBC1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0.19614999999612337</c:v>
                </c:pt>
                <c:pt idx="2">
                  <c:v>0.45465000000694999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BF-402F-86E0-92C677FBC1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BF-402F-86E0-92C677FBC1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BF-402F-86E0-92C677FBC1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BF-402F-86E0-92C677FBC1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BF-402F-86E0-92C677FBC1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BF-402F-86E0-92C677FBC1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6773</c:v>
                </c:pt>
                <c:pt idx="2">
                  <c:v>9807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-2.3181887514298533E-2</c:v>
                </c:pt>
                <c:pt idx="1">
                  <c:v>0.27108235690209759</c:v>
                </c:pt>
                <c:pt idx="2">
                  <c:v>0.40289953061527428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BF-402F-86E0-92C677FBC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664448"/>
        <c:axId val="1"/>
      </c:scatterChart>
      <c:valAx>
        <c:axId val="68966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664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0</xdr:rowOff>
    </xdr:from>
    <xdr:to>
      <xdr:col>18</xdr:col>
      <xdr:colOff>228600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222D91-9BE2-591C-3580-B9099ACBE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45</v>
      </c>
    </row>
    <row r="2" spans="1:5" x14ac:dyDescent="0.2">
      <c r="A2" t="s">
        <v>26</v>
      </c>
      <c r="B2" s="14" t="s">
        <v>35</v>
      </c>
    </row>
    <row r="4" spans="1:5" x14ac:dyDescent="0.2">
      <c r="A4" s="8" t="s">
        <v>0</v>
      </c>
      <c r="C4" s="3">
        <v>26945.42</v>
      </c>
      <c r="D4" s="4">
        <v>2.7504499999999998</v>
      </c>
    </row>
    <row r="6" spans="1:5" x14ac:dyDescent="0.2">
      <c r="A6" s="8" t="s">
        <v>1</v>
      </c>
    </row>
    <row r="7" spans="1:5" x14ac:dyDescent="0.2">
      <c r="A7" t="s">
        <v>2</v>
      </c>
      <c r="C7">
        <f>+C4</f>
        <v>26945.42</v>
      </c>
    </row>
    <row r="8" spans="1:5" x14ac:dyDescent="0.2">
      <c r="A8" t="s">
        <v>3</v>
      </c>
      <c r="C8">
        <f>+D4</f>
        <v>2.7504499999999998</v>
      </c>
    </row>
    <row r="9" spans="1:5" x14ac:dyDescent="0.2">
      <c r="A9" s="15" t="s">
        <v>36</v>
      </c>
      <c r="C9" s="16">
        <v>-9.5</v>
      </c>
      <c r="D9" t="s">
        <v>37</v>
      </c>
    </row>
    <row r="10" spans="1:5" ht="13.5" thickBot="1" x14ac:dyDescent="0.25">
      <c r="C10" s="7" t="s">
        <v>21</v>
      </c>
      <c r="D10" s="7" t="s">
        <v>22</v>
      </c>
    </row>
    <row r="11" spans="1:5" x14ac:dyDescent="0.2">
      <c r="A11" t="s">
        <v>16</v>
      </c>
      <c r="C11">
        <f>INTERCEPT(G21:G999,$F21:$F999)</f>
        <v>-2.3181887514298533E-2</v>
      </c>
      <c r="D11" s="6"/>
    </row>
    <row r="12" spans="1:5" x14ac:dyDescent="0.2">
      <c r="A12" t="s">
        <v>17</v>
      </c>
      <c r="C12">
        <f>SLOPE(G21:G999,$F21:$F999)</f>
        <v>4.3446662397223698E-5</v>
      </c>
      <c r="D12" s="6"/>
    </row>
    <row r="13" spans="1:5" x14ac:dyDescent="0.2">
      <c r="A13" t="s">
        <v>20</v>
      </c>
      <c r="C13" s="6" t="s">
        <v>14</v>
      </c>
      <c r="D13" s="6"/>
    </row>
    <row r="14" spans="1:5" x14ac:dyDescent="0.2">
      <c r="A14" t="s">
        <v>25</v>
      </c>
    </row>
    <row r="15" spans="1:5" x14ac:dyDescent="0.2">
      <c r="A15" s="5" t="s">
        <v>18</v>
      </c>
      <c r="C15" s="11">
        <f>(C7+C11)+(C8+C12)*INT(MAX(F21:F3533))</f>
        <v>53919.486049530606</v>
      </c>
      <c r="D15" s="13" t="s">
        <v>38</v>
      </c>
      <c r="E15" s="17">
        <f ca="1">TODAY()+15018.5-B9/24</f>
        <v>60320.5</v>
      </c>
    </row>
    <row r="16" spans="1:5" x14ac:dyDescent="0.2">
      <c r="A16" s="8" t="s">
        <v>4</v>
      </c>
      <c r="C16" s="12">
        <f>+C8+C12</f>
        <v>2.7504934466623969</v>
      </c>
      <c r="D16" s="13" t="s">
        <v>39</v>
      </c>
      <c r="E16" s="17">
        <f ca="1">ROUND(2*(E15-C15)/C16,0)/2+1</f>
        <v>2328</v>
      </c>
    </row>
    <row r="17" spans="1:30" ht="13.5" thickBot="1" x14ac:dyDescent="0.25">
      <c r="A17" s="13" t="s">
        <v>34</v>
      </c>
      <c r="C17">
        <f>COUNT(C21:C2191)</f>
        <v>3</v>
      </c>
      <c r="D17" s="13" t="s">
        <v>40</v>
      </c>
      <c r="E17" s="18">
        <f ca="1">+C15+C16*E16-15018.5-C9/24</f>
        <v>45304.530626694002</v>
      </c>
    </row>
    <row r="18" spans="1:30" x14ac:dyDescent="0.2">
      <c r="A18" s="8" t="s">
        <v>5</v>
      </c>
      <c r="C18" s="3">
        <f>+C15</f>
        <v>53919.486049530606</v>
      </c>
      <c r="D18" s="4">
        <f>+C16</f>
        <v>2.7504934466623969</v>
      </c>
      <c r="E18" s="19" t="s">
        <v>41</v>
      </c>
    </row>
    <row r="19" spans="1:30" ht="13.5" thickTop="1" x14ac:dyDescent="0.2"/>
    <row r="20" spans="1:30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0" x14ac:dyDescent="0.2">
      <c r="A21" t="s">
        <v>12</v>
      </c>
      <c r="C21" s="21">
        <v>26945.42</v>
      </c>
      <c r="D21" s="2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-2.3181887514298533E-2</v>
      </c>
      <c r="Q21" s="2">
        <f>+C21-15018.5</f>
        <v>11926.919999999998</v>
      </c>
    </row>
    <row r="22" spans="1:30" x14ac:dyDescent="0.2">
      <c r="A22" t="s">
        <v>31</v>
      </c>
      <c r="C22" s="22">
        <v>45574.413999999997</v>
      </c>
      <c r="D22" s="21"/>
      <c r="E22">
        <f>+(C22-C$7)/C$8</f>
        <v>6773.0713156029014</v>
      </c>
      <c r="F22">
        <f>ROUND(2*E22,0)/2</f>
        <v>6773</v>
      </c>
      <c r="G22">
        <f>+C22-(C$7+F22*C$8)</f>
        <v>0.19614999999612337</v>
      </c>
      <c r="I22">
        <f>G22</f>
        <v>0.19614999999612337</v>
      </c>
      <c r="O22">
        <f>+C$11+C$12*F22</f>
        <v>0.27108235690209759</v>
      </c>
      <c r="Q22" s="2">
        <f>+C22-15018.5</f>
        <v>30555.913999999997</v>
      </c>
      <c r="AA22">
        <v>8</v>
      </c>
      <c r="AB22" t="s">
        <v>30</v>
      </c>
      <c r="AD22" t="s">
        <v>32</v>
      </c>
    </row>
    <row r="23" spans="1:30" x14ac:dyDescent="0.2">
      <c r="A23" s="20" t="s">
        <v>42</v>
      </c>
      <c r="B23" s="6" t="s">
        <v>43</v>
      </c>
      <c r="C23" s="21">
        <v>53919.537799999998</v>
      </c>
      <c r="D23" s="21">
        <v>8.9999999999999998E-4</v>
      </c>
      <c r="E23">
        <f>+(C23-C$7)/C$8</f>
        <v>9807.1653002235998</v>
      </c>
      <c r="F23">
        <f>ROUND(2*E23,0)/2</f>
        <v>9807</v>
      </c>
      <c r="G23">
        <f>+C23-(C$7+F23*C$8)</f>
        <v>0.45465000000694999</v>
      </c>
      <c r="I23">
        <f>G23</f>
        <v>0.45465000000694999</v>
      </c>
      <c r="O23">
        <f>+C$11+C$12*F23</f>
        <v>0.40289953061527428</v>
      </c>
      <c r="Q23" s="2">
        <f>+C23-15018.5</f>
        <v>38901.037799999998</v>
      </c>
    </row>
    <row r="24" spans="1:30" x14ac:dyDescent="0.2">
      <c r="D24" s="6"/>
      <c r="Q24" s="2"/>
    </row>
    <row r="25" spans="1:30" x14ac:dyDescent="0.2">
      <c r="D25" s="6"/>
      <c r="Q25" s="2"/>
    </row>
    <row r="26" spans="1:30" x14ac:dyDescent="0.2">
      <c r="D26" s="6"/>
      <c r="Q26" s="2"/>
    </row>
    <row r="27" spans="1:30" x14ac:dyDescent="0.2">
      <c r="D27" s="6"/>
      <c r="Q27" s="2"/>
    </row>
    <row r="28" spans="1:30" x14ac:dyDescent="0.2">
      <c r="D28" s="6"/>
    </row>
    <row r="29" spans="1:30" x14ac:dyDescent="0.2">
      <c r="D29" s="6"/>
    </row>
    <row r="30" spans="1:30" x14ac:dyDescent="0.2">
      <c r="D30" s="6"/>
    </row>
    <row r="31" spans="1:30" x14ac:dyDescent="0.2">
      <c r="D31" s="6"/>
    </row>
    <row r="32" spans="1:30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2024-01-11T03:41:41Z</dcterms:modified>
</cp:coreProperties>
</file>