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60BA00C-AEC5-4968-BE52-B78EE1E2C9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2" i="1"/>
  <c r="F22" i="1"/>
  <c r="G22" i="1"/>
  <c r="K22" i="1"/>
  <c r="C8" i="1"/>
  <c r="E9" i="1"/>
  <c r="D9" i="1"/>
  <c r="C21" i="1"/>
  <c r="C17" i="1"/>
  <c r="E21" i="1"/>
  <c r="F21" i="1"/>
  <c r="G21" i="1"/>
  <c r="H21" i="1"/>
  <c r="Q22" i="1"/>
  <c r="A21" i="1"/>
  <c r="D8" i="1"/>
  <c r="F16" i="1"/>
  <c r="F17" i="1" s="1"/>
  <c r="Q21" i="1"/>
  <c r="C12" i="1"/>
  <c r="C11" i="1"/>
  <c r="O21" i="1" l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<sst xmlns="http://schemas.openxmlformats.org/spreadsheetml/2006/main" count="53" uniqueCount="50">
  <si>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</si>
  <si>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</si>
  <si>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</si>
  <si>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</si>
  <si>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</si>
  <si>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</si>
  <si>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</si>
  <si>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</si>
  <si>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</si>
  <si>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</si>
  <si>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</si>
  <si>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</si>
  <si>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</si>
  <si>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</si>
  <si>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</si>
  <si>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</si>
  <si>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</si>
  <si>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</si>
  <si>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</si>
  <si>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</si>
  <si>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</si>
  <si>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</si>
  <si>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</si>
  <si>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</si>
  <si>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</si>
  <si>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</si>
  <si>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</si>
  <si>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</si>
  <si>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</si>
  <si>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</si>
  <si>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</si>
  <si>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</si>
  <si>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</si>
  <si>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</si>
  <si>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</si>
  <si>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</si>
  <si>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</si>
  <si>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</si>
  <si>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</si>
  <si>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</si>
  <si>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</si>
  <si>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</si>
  <si>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</si>
  <si>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V0714 Aql</t>
  </si>
  <si>
    <t>G1058-0244</t>
  </si>
  <si>
    <t>EA</t>
  </si>
  <si>
    <t>pr_0</t>
  </si>
  <si>
    <t>~</t>
  </si>
  <si>
    <t>V0714 Aql / GSC 1058-0244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</si>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</sst>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33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V0714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D2-4FF6-B42A-526207B158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D2-4FF6-B42A-526207B158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D2-4FF6-B42A-526207B158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-6.3224999998055864E-2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D2-4FF6-B42A-526207B158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D2-4FF6-B42A-526207B158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D2-4FF6-B42A-526207B158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D2-4FF6-B42A-526207B158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-6.3224999998055864E-2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D2-4FF6-B42A-526207B158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D2-4FF6-B42A-526207B1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67576"/>
        <c:axId val="1"/>
      </c:scatterChart>
      <c:valAx>
        <c:axId val="69786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6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294361-7DE8-FFE4-9B70-98037B39F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19.54063</v>
      </c>
      <c r="L1" s="34">
        <v>7.5332999999999997</v>
      </c>
      <c r="M1" s="35">
        <v>28045.366999999998</v>
      </c>
      <c r="N1" s="35">
        <v>3.05985</v>
      </c>
      <c r="O1" s="33" t="s">
        <v>45</v>
      </c>
      <c r="P1" s="41">
        <v>13.9</v>
      </c>
      <c r="Q1" s="41">
        <v>14.8</v>
      </c>
      <c r="S1" s="43" t="s">
        <v>47</v>
      </c>
      <c r="U1" s="42" t="s">
        <v>46</v>
      </c>
    </row>
    <row r="2" spans="1:21" x14ac:dyDescent="0.2">
      <c r="A2" t="s">
        <v>25</v>
      </c>
      <c r="B2" t="s">
        <v>45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2</v>
      </c>
      <c r="C4" s="27">
        <v>28045.366999999998</v>
      </c>
      <c r="D4" s="28">
        <v>3.05985</v>
      </c>
    </row>
    <row r="5" spans="1:21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21" x14ac:dyDescent="0.2">
      <c r="A6" s="5" t="s">
        <v>3</v>
      </c>
    </row>
    <row r="7" spans="1:21" x14ac:dyDescent="0.2">
      <c r="A7" t="s">
        <v>4</v>
      </c>
      <c r="C7" s="47">
        <f>M1</f>
        <v>28045.366999999998</v>
      </c>
      <c r="D7" s="29" t="s">
        <v>49</v>
      </c>
    </row>
    <row r="8" spans="1:21" x14ac:dyDescent="0.2">
      <c r="A8" t="s">
        <v>5</v>
      </c>
      <c r="C8" s="47">
        <f>N1</f>
        <v>3.05985</v>
      </c>
      <c r="D8" s="29" t="str">
        <f>D7</f>
        <v>GCVS</v>
      </c>
    </row>
    <row r="9" spans="1:21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1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21" x14ac:dyDescent="0.2">
      <c r="A11" s="10" t="s">
        <v>17</v>
      </c>
      <c r="B11" s="10"/>
      <c r="C11" s="21">
        <f ca="1">INTERCEPT(INDIRECT($E$9):G992,INDIRECT($D$9):F992)</f>
        <v>0</v>
      </c>
      <c r="D11" s="3"/>
      <c r="E11" s="10"/>
    </row>
    <row r="12" spans="1:21" x14ac:dyDescent="0.2">
      <c r="A12" s="10" t="s">
        <v>18</v>
      </c>
      <c r="B12" s="10"/>
      <c r="C12" s="21">
        <f ca="1">SLOPE(INDIRECT($E$9):G992,INDIRECT($D$9):F992)</f>
        <v>-6.5501165499151378E-6</v>
      </c>
      <c r="D12" s="3"/>
      <c r="E12" s="10"/>
    </row>
    <row r="13" spans="1:21" x14ac:dyDescent="0.2">
      <c r="A13" s="10" t="s">
        <v>20</v>
      </c>
      <c r="B13" s="10"/>
      <c r="C13" s="3" t="s">
        <v>15</v>
      </c>
    </row>
    <row r="14" spans="1:21" x14ac:dyDescent="0.2">
      <c r="A14" s="10"/>
      <c r="B14" s="10"/>
      <c r="C14" s="10"/>
    </row>
    <row r="15" spans="1:21" x14ac:dyDescent="0.2">
      <c r="A15" s="12" t="s">
        <v>19</v>
      </c>
      <c r="B15" s="10"/>
      <c r="C15" s="13">
        <f ca="1">(C7+C11)+(C8+C12)*INT(MAX(F21:F3533))</f>
        <v>57578.975978275055</v>
      </c>
      <c r="E15" s="14" t="s">
        <v>36</v>
      </c>
      <c r="F15" s="36">
        <v>1</v>
      </c>
    </row>
    <row r="16" spans="1:21" x14ac:dyDescent="0.2">
      <c r="A16" s="16" t="s">
        <v>6</v>
      </c>
      <c r="B16" s="10"/>
      <c r="C16" s="17">
        <f ca="1">+C8+C12</f>
        <v>3.0598434498834499</v>
      </c>
      <c r="E16" s="14" t="s">
        <v>32</v>
      </c>
      <c r="F16" s="37">
        <f ca="1">NOW()+15018.5+$C$5/24</f>
        <v>60320.702884259255</v>
      </c>
    </row>
    <row r="17" spans="1:21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10549</v>
      </c>
    </row>
    <row r="18" spans="1:21" ht="14.25" thickTop="1" thickBot="1" x14ac:dyDescent="0.25">
      <c r="A18" s="16" t="s">
        <v>7</v>
      </c>
      <c r="B18" s="10"/>
      <c r="C18" s="19">
        <f ca="1">+C15</f>
        <v>57578.975978275055</v>
      </c>
      <c r="D18" s="20">
        <f ca="1">+C16</f>
        <v>3.0598434498834499</v>
      </c>
      <c r="E18" s="14" t="s">
        <v>38</v>
      </c>
      <c r="F18" s="23">
        <f ca="1">ROUND(2*(F16-$C$15)/$C$16,0)/2+F15</f>
        <v>897</v>
      </c>
    </row>
    <row r="19" spans="1:21" ht="13.5" thickTop="1" x14ac:dyDescent="0.2">
      <c r="E19" s="14" t="s">
        <v>33</v>
      </c>
      <c r="F19" s="18">
        <f ca="1">+$C$15+$C$16*F18-15018.5-$C$5/24</f>
        <v>45305.551386153842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tr">
        <f>D7</f>
        <v>GCVS</v>
      </c>
      <c r="C21" s="8">
        <f>C$7</f>
        <v>28045.366999999998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13026.866999999998</v>
      </c>
    </row>
    <row r="22" spans="1:21" x14ac:dyDescent="0.2">
      <c r="A22" s="44" t="s">
        <v>0</v>
      </c>
      <c r="B22" s="45" t="s">
        <v>1</v>
      </c>
      <c r="C22" s="46">
        <v>57580.505899999996</v>
      </c>
      <c r="D22" s="48">
        <v>6.9999999999999999E-4</v>
      </c>
      <c r="E22">
        <f>+(C22-C$7)/C$8</f>
        <v>9652.4793372224121</v>
      </c>
      <c r="F22">
        <f>ROUND(2*E22,0)/2</f>
        <v>9652.5</v>
      </c>
      <c r="G22">
        <f>+C22-(C$7+F22*C$8)</f>
        <v>-6.3224999998055864E-2</v>
      </c>
      <c r="K22">
        <f>+G22</f>
        <v>-6.3224999998055864E-2</v>
      </c>
      <c r="O22">
        <f ca="1">+C$11+C$12*$F22</f>
        <v>-6.3224999998055864E-2</v>
      </c>
      <c r="Q22" s="2">
        <f>+C22-15018.5</f>
        <v>42562.005899999996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385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2024-01-11T03:52:09Z</dcterms:modified>
</cp:coreProperties>
</file>