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EF1028C-93B4-4432-9CB1-6F8E81D3041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Q30" i="2" l="1"/>
  <c r="C7" i="2"/>
  <c r="E30" i="2"/>
  <c r="F30" i="2"/>
  <c r="F11" i="2"/>
  <c r="E22" i="2"/>
  <c r="F22" i="2"/>
  <c r="G22" i="2"/>
  <c r="H22" i="2"/>
  <c r="E23" i="2"/>
  <c r="F23" i="2"/>
  <c r="E25" i="2"/>
  <c r="F25" i="2"/>
  <c r="G25" i="2"/>
  <c r="H25" i="2"/>
  <c r="E26" i="2"/>
  <c r="F26" i="2"/>
  <c r="E27" i="2"/>
  <c r="F27" i="2"/>
  <c r="G27" i="2"/>
  <c r="H27" i="2"/>
  <c r="E28" i="2"/>
  <c r="F28" i="2"/>
  <c r="G28" i="2"/>
  <c r="H28" i="2"/>
  <c r="G11" i="2"/>
  <c r="E15" i="2"/>
  <c r="C17" i="2"/>
  <c r="Q21" i="2"/>
  <c r="Q22" i="2"/>
  <c r="Q23" i="2"/>
  <c r="Q24" i="2"/>
  <c r="Q25" i="2"/>
  <c r="Q26" i="2"/>
  <c r="Q27" i="2"/>
  <c r="Q28" i="2"/>
  <c r="Q29" i="2"/>
  <c r="Q25" i="1"/>
  <c r="E29" i="1"/>
  <c r="F29" i="1"/>
  <c r="F11" i="1"/>
  <c r="Q24" i="1"/>
  <c r="Q23" i="1"/>
  <c r="Q22" i="1"/>
  <c r="Q21" i="1"/>
  <c r="C7" i="1"/>
  <c r="E23" i="1"/>
  <c r="F23" i="1"/>
  <c r="G23" i="1"/>
  <c r="H23" i="1"/>
  <c r="C8" i="1"/>
  <c r="E21" i="1"/>
  <c r="F21" i="1"/>
  <c r="G11" i="1"/>
  <c r="Q29" i="1"/>
  <c r="Q27" i="1"/>
  <c r="Q26" i="1"/>
  <c r="Q28" i="1"/>
  <c r="E15" i="1"/>
  <c r="C17" i="1"/>
  <c r="E25" i="1"/>
  <c r="F25" i="1"/>
  <c r="G25" i="1"/>
  <c r="H25" i="1"/>
  <c r="E28" i="1"/>
  <c r="F28" i="1"/>
  <c r="G24" i="1"/>
  <c r="H24" i="1"/>
  <c r="E22" i="1"/>
  <c r="F22" i="1"/>
  <c r="G22" i="1"/>
  <c r="H22" i="1"/>
  <c r="G29" i="1"/>
  <c r="H29" i="1"/>
  <c r="E27" i="1"/>
  <c r="F27" i="1"/>
  <c r="G27" i="1"/>
  <c r="H27" i="1"/>
  <c r="G21" i="1"/>
  <c r="G26" i="1"/>
  <c r="H26" i="1"/>
  <c r="E24" i="1"/>
  <c r="F24" i="1"/>
  <c r="G26" i="2"/>
  <c r="H26" i="2"/>
  <c r="E24" i="2"/>
  <c r="F24" i="2"/>
  <c r="G24" i="2"/>
  <c r="H24" i="2"/>
  <c r="E29" i="2"/>
  <c r="F29" i="2"/>
  <c r="G29" i="2"/>
  <c r="H29" i="2"/>
  <c r="G23" i="2"/>
  <c r="H23" i="2"/>
  <c r="E21" i="2"/>
  <c r="F21" i="2"/>
  <c r="G21" i="2"/>
  <c r="G30" i="2"/>
  <c r="H30" i="2"/>
  <c r="G28" i="1"/>
  <c r="H28" i="1"/>
  <c r="E26" i="1"/>
  <c r="F26" i="1"/>
  <c r="H21" i="1"/>
  <c r="H21" i="2"/>
  <c r="C11" i="2"/>
  <c r="C12" i="1"/>
  <c r="C12" i="2"/>
  <c r="C11" i="1"/>
  <c r="O22" i="1" l="1"/>
  <c r="O29" i="1"/>
  <c r="O27" i="1"/>
  <c r="O28" i="1"/>
  <c r="O21" i="1"/>
  <c r="O25" i="1"/>
  <c r="C15" i="1"/>
  <c r="E16" i="1" s="1"/>
  <c r="O26" i="1"/>
  <c r="O23" i="1"/>
  <c r="O24" i="1"/>
  <c r="C16" i="2"/>
  <c r="D18" i="2" s="1"/>
  <c r="C16" i="1"/>
  <c r="D18" i="1" s="1"/>
  <c r="O27" i="2"/>
  <c r="O28" i="2"/>
  <c r="O23" i="2"/>
  <c r="O24" i="2"/>
  <c r="O30" i="2"/>
  <c r="O22" i="2"/>
  <c r="O25" i="2"/>
  <c r="O29" i="2"/>
  <c r="O21" i="2"/>
  <c r="C15" i="2"/>
  <c r="O26" i="2"/>
  <c r="E16" i="2" l="1"/>
  <c r="E17" i="2" s="1"/>
  <c r="C18" i="2"/>
  <c r="E17" i="1"/>
  <c r="C18" i="1"/>
</calcChain>
</file>

<file path=xl/sharedStrings.xml><?xml version="1.0" encoding="utf-8"?>
<sst xmlns="http://schemas.openxmlformats.org/spreadsheetml/2006/main" count="119" uniqueCount="52">
  <si>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</si>
  <si>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</si>
  <si>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</si>
  <si>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</si>
  <si>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</si>
  <si>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</si>
  <si>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</si>
  <si>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</si>
  <si>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</si>
  <si>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</si>
  <si>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</si>
  <si>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</si>
  <si>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</si>
  <si>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</si>
  <si>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</si>
  <si>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</si>
  <si>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</si>
  <si>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</si>
  <si>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</si>
  <si>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</si>
  <si>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</si>
  <si>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</si>
  <si>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</si>
  <si>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</si>
  <si>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</si>
  <si>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</si>
  <si>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</si>
  <si>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</si>
  <si>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</si>
  <si>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</si>
  <si>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</si>
  <si>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</si>
  <si>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</si>
  <si>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</si>
  <si>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</si>
  <si>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</si>
  <si>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</si>
  <si>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</si>
  <si>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</si>
  <si>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V0802 Aql / GSC 5119-0948</t>
  </si>
  <si>
    <t>IBVS 5945</t>
  </si>
  <si>
    <t>I</t>
  </si>
  <si>
    <t>DSCT</t>
  </si>
  <si>
    <t xml:space="preserve">2008PASJ...60..803Y </t>
  </si>
  <si>
    <t>IBVS 5527</t>
  </si>
  <si>
    <t>GCVS says</t>
  </si>
  <si>
    <t>EW</t>
  </si>
  <si>
    <t>II</t>
  </si>
  <si>
    <t>IBVS 5057</t>
  </si>
  <si>
    <t>(GCVS says DSCT)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</si>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</sst>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0"/>
      <name val="Arial Unicode MS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V0802 Aql - O-C Diagr.</a:t>
            </a:r>
          </a:p>
        </c:rich>
      </c:tx>
      <c:layout>
        <c:manualLayout>
          <c:xMode val="edge"/>
          <c:yMode val="edge"/>
          <c:x val="0.37744360902255641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59332824405491"/>
          <c:w val="0.80751879699248119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-1.879999996162951E-3</c:v>
                </c:pt>
                <c:pt idx="1">
                  <c:v>2.3140000048442744E-3</c:v>
                </c:pt>
                <c:pt idx="2">
                  <c:v>0</c:v>
                </c:pt>
                <c:pt idx="3">
                  <c:v>-2.1599999308818951E-4</c:v>
                </c:pt>
                <c:pt idx="4">
                  <c:v>-7.46000005165115E-4</c:v>
                </c:pt>
                <c:pt idx="5">
                  <c:v>6.3500000396743417E-4</c:v>
                </c:pt>
                <c:pt idx="6">
                  <c:v>-2.0789999980479479E-3</c:v>
                </c:pt>
                <c:pt idx="7">
                  <c:v>-3.1110000054468401E-3</c:v>
                </c:pt>
                <c:pt idx="8">
                  <c:v>-1.2900000001536682E-4</c:v>
                </c:pt>
                <c:pt idx="9">
                  <c:v>-1.860300000407733E-2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A9-4EFF-A796-4296C413D3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A9-4EFF-A796-4296C413D3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A9-4EFF-A796-4296C413D3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A9-4EFF-A796-4296C413D3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A9-4EFF-A796-4296C413D3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A9-4EFF-A796-4296C413D3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  <c:pt idx="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A9-4EFF-A796-4296C413D3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-11060</c:v>
                </c:pt>
                <c:pt idx="1">
                  <c:v>-7</c:v>
                </c:pt>
                <c:pt idx="2">
                  <c:v>0</c:v>
                </c:pt>
                <c:pt idx="3">
                  <c:v>8</c:v>
                </c:pt>
                <c:pt idx="4">
                  <c:v>23</c:v>
                </c:pt>
                <c:pt idx="5">
                  <c:v>4857.5</c:v>
                </c:pt>
                <c:pt idx="6">
                  <c:v>4864.5</c:v>
                </c:pt>
                <c:pt idx="7">
                  <c:v>4880.5</c:v>
                </c:pt>
                <c:pt idx="8">
                  <c:v>26589.5</c:v>
                </c:pt>
                <c:pt idx="9">
                  <c:v>32176.5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2.7043146272130313E-3</c:v>
                </c:pt>
                <c:pt idx="1">
                  <c:v>-5.4628945629127184E-4</c:v>
                </c:pt>
                <c:pt idx="2">
                  <c:v>-5.4834810358924801E-4</c:v>
                </c:pt>
                <c:pt idx="3">
                  <c:v>-5.5070084335836361E-4</c:v>
                </c:pt>
                <c:pt idx="4">
                  <c:v>-5.5511223042545527E-4</c:v>
                </c:pt>
                <c:pt idx="5">
                  <c:v>-1.9769022821491096E-3</c:v>
                </c:pt>
                <c:pt idx="6">
                  <c:v>-1.9789609294470862E-3</c:v>
                </c:pt>
                <c:pt idx="7">
                  <c:v>-1.9836664089853172E-3</c:v>
                </c:pt>
                <c:pt idx="8">
                  <c:v>-8.368119864951562E-3</c:v>
                </c:pt>
                <c:pt idx="9">
                  <c:v>-1.0011214501207653E-2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A9-4EFF-A796-4296C413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211856"/>
        <c:axId val="1"/>
      </c:scatterChart>
      <c:valAx>
        <c:axId val="41121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1211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65413533834586"/>
          <c:y val="0.92330662207047132"/>
          <c:w val="0.63458646616541348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V802 Aql - O-C Diagr.</a:t>
            </a:r>
          </a:p>
        </c:rich>
      </c:tx>
      <c:layout>
        <c:manualLayout>
          <c:xMode val="edge"/>
          <c:yMode val="edge"/>
          <c:x val="0.37744360902255641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59332824405491"/>
          <c:w val="0.81654135338345868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A!$D$21:$D$237</c:f>
                <c:numCache>
                  <c:formatCode>General</c:formatCode>
                  <c:ptCount val="21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A!$D$21:$D$237</c:f>
                <c:numCache>
                  <c:formatCode>General</c:formatCode>
                  <c:ptCount val="21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A!$H$21:$H$997</c:f>
              <c:numCache>
                <c:formatCode>General</c:formatCode>
                <c:ptCount val="977"/>
                <c:pt idx="0">
                  <c:v>-2.5278850000177044E-2</c:v>
                </c:pt>
                <c:pt idx="1">
                  <c:v>-2.7660400002787355E-2</c:v>
                </c:pt>
                <c:pt idx="2">
                  <c:v>-2.925830000458518E-2</c:v>
                </c:pt>
                <c:pt idx="3">
                  <c:v>-2.8655900001467671E-2</c:v>
                </c:pt>
                <c:pt idx="4">
                  <c:v>-2.7651400007016491E-2</c:v>
                </c:pt>
                <c:pt idx="5">
                  <c:v>0</c:v>
                </c:pt>
                <c:pt idx="6">
                  <c:v>-1.9978999989689328E-3</c:v>
                </c:pt>
                <c:pt idx="7">
                  <c:v>-1.39310000668047E-3</c:v>
                </c:pt>
                <c:pt idx="8">
                  <c:v>1.4724549997481517E-2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D3-4C7A-B389-E05AF661E92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D3-4C7A-B389-E05AF661E92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D3-4C7A-B389-E05AF661E92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D3-4C7A-B389-E05AF661E92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D3-4C7A-B389-E05AF661E92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D3-4C7A-B389-E05AF661E92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plus>
            <c:minus>
              <c:numRef>
                <c:f>A!$D$21:$D$997</c:f>
                <c:numCache>
                  <c:formatCode>General</c:formatCode>
                  <c:ptCount val="977"/>
                  <c:pt idx="0">
                    <c:v>1.1000000000000001E-3</c:v>
                  </c:pt>
                  <c:pt idx="1">
                    <c:v>1.1000000000000001E-3</c:v>
                  </c:pt>
                  <c:pt idx="2">
                    <c:v>1.1000000000000001E-3</c:v>
                  </c:pt>
                  <c:pt idx="3">
                    <c:v>1.1000000000000001E-3</c:v>
                  </c:pt>
                  <c:pt idx="4">
                    <c:v>1.1000000000000001E-3</c:v>
                  </c:pt>
                  <c:pt idx="5">
                    <c:v>8.0999999999999996E-4</c:v>
                  </c:pt>
                  <c:pt idx="6">
                    <c:v>2.0000000000000001E-4</c:v>
                  </c:pt>
                  <c:pt idx="7">
                    <c:v>1.1000000000000001E-3</c:v>
                  </c:pt>
                  <c:pt idx="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D3-4C7A-B389-E05AF661E92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A!$F$21:$F$997</c:f>
              <c:numCache>
                <c:formatCode>General</c:formatCode>
                <c:ptCount val="977"/>
                <c:pt idx="0">
                  <c:v>-15929.5</c:v>
                </c:pt>
                <c:pt idx="1">
                  <c:v>-4868</c:v>
                </c:pt>
                <c:pt idx="2">
                  <c:v>-4861</c:v>
                </c:pt>
                <c:pt idx="3">
                  <c:v>-4853</c:v>
                </c:pt>
                <c:pt idx="4">
                  <c:v>-4838</c:v>
                </c:pt>
                <c:pt idx="5">
                  <c:v>0</c:v>
                </c:pt>
                <c:pt idx="6">
                  <c:v>7</c:v>
                </c:pt>
                <c:pt idx="7">
                  <c:v>23</c:v>
                </c:pt>
                <c:pt idx="8">
                  <c:v>21748.5</c:v>
                </c:pt>
              </c:numCache>
            </c:numRef>
          </c:xVal>
          <c:yVal>
            <c:numRef>
              <c:f>A!$O$21:$O$997</c:f>
              <c:numCache>
                <c:formatCode>General</c:formatCode>
                <c:ptCount val="977"/>
                <c:pt idx="0">
                  <c:v>-3.3600463304778921E-2</c:v>
                </c:pt>
                <c:pt idx="1">
                  <c:v>-1.8666560956107737E-2</c:v>
                </c:pt>
                <c:pt idx="2">
                  <c:v>-1.8657110400899068E-2</c:v>
                </c:pt>
                <c:pt idx="3">
                  <c:v>-1.8646309766374873E-2</c:v>
                </c:pt>
                <c:pt idx="4">
                  <c:v>-1.8626058576642013E-2</c:v>
                </c:pt>
                <c:pt idx="5">
                  <c:v>-1.2094374848135823E-2</c:v>
                </c:pt>
                <c:pt idx="6">
                  <c:v>-1.2084924292927153E-2</c:v>
                </c:pt>
                <c:pt idx="7">
                  <c:v>-1.2063323023878766E-2</c:v>
                </c:pt>
                <c:pt idx="8">
                  <c:v>1.7267825145542728E-2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D3-4C7A-B389-E05AF661E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57784"/>
        <c:axId val="1"/>
      </c:scatterChart>
      <c:valAx>
        <c:axId val="52825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25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30662207047132"/>
          <c:w val="0.63458646616541348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8BEC9B0-A37A-2684-A840-337596C6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635596-DE41-2609-E972-E6B9C9546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0.25">
      <c r="A1" s="8" t="s">
        <v>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2.75" customHeight="1">
      <c r="A2" s="9" t="s">
        <v>24</v>
      </c>
      <c r="B2" s="10" t="s">
        <v>46</v>
      </c>
      <c r="C2" s="9"/>
      <c r="E2" s="6" t="s">
        <v>43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2.75" customHeight="1" thickBot="1">
      <c r="B3" s="17" t="s">
        <v>49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3.5" thickBot="1">
      <c r="A4" s="12" t="s">
        <v>0</v>
      </c>
      <c r="B4" s="9"/>
      <c r="C4" s="13">
        <v>51781.392</v>
      </c>
      <c r="D4" s="14">
        <v>0.13379969999999999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>
      <c r="A6" s="12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9" t="s">
        <v>2</v>
      </c>
      <c r="B7" s="9"/>
      <c r="C7" s="9">
        <f>+C4</f>
        <v>51781.392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>
      <c r="A8" s="9" t="s">
        <v>3</v>
      </c>
      <c r="B8" s="9"/>
      <c r="C8" s="9">
        <v>0.13390199999999999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>
      <c r="A9" s="15" t="s">
        <v>31</v>
      </c>
      <c r="B9" s="9"/>
      <c r="C9" s="10">
        <v>-9.5</v>
      </c>
      <c r="D9" s="9" t="s">
        <v>32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3.5" thickBot="1">
      <c r="A10" s="9"/>
      <c r="B10" s="9"/>
      <c r="C10" s="16" t="s">
        <v>20</v>
      </c>
      <c r="D10" s="16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>
      <c r="A11" s="9" t="s">
        <v>15</v>
      </c>
      <c r="B11" s="9"/>
      <c r="C11" s="17">
        <f ca="1">INTERCEPT(INDIRECT($G$11):G990,INDIRECT($F$11):F990)</f>
        <v>-5.4834810358924801E-4</v>
      </c>
      <c r="D11" s="18"/>
      <c r="E11" s="9"/>
      <c r="F11" s="19" t="str">
        <f>"F"&amp;E19</f>
        <v>F21</v>
      </c>
      <c r="G11" s="17" t="str">
        <f>"G"&amp;E19</f>
        <v>G21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A12" s="9" t="s">
        <v>16</v>
      </c>
      <c r="B12" s="9"/>
      <c r="C12" s="17">
        <f ca="1">SLOPE(INDIRECT($G$11):G990,INDIRECT($F$11):F990)</f>
        <v>-2.9409247113944658E-7</v>
      </c>
      <c r="D12" s="1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A13" s="9" t="s">
        <v>19</v>
      </c>
      <c r="B13" s="9"/>
      <c r="C13" s="18" t="s">
        <v>13</v>
      </c>
      <c r="D13" s="1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>
      <c r="A15" s="20" t="s">
        <v>17</v>
      </c>
      <c r="B15" s="9"/>
      <c r="C15" s="21">
        <f ca="1">(C7+C11)+(C8+C12)*INT(MAX(F21:F3531))</f>
        <v>56089.812740932546</v>
      </c>
      <c r="D15" s="22" t="s">
        <v>33</v>
      </c>
      <c r="E15" s="23">
        <f ca="1">TODAY()+15018.5-B9/24</f>
        <v>60320.5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>
      <c r="A16" s="12" t="s">
        <v>4</v>
      </c>
      <c r="B16" s="9"/>
      <c r="C16" s="24">
        <f ca="1">+C8+C12</f>
        <v>0.13390170590752887</v>
      </c>
      <c r="D16" s="22" t="s">
        <v>34</v>
      </c>
      <c r="E16" s="23">
        <f ca="1">ROUND(2*(E15-C15)/C16,0)/2+1</f>
        <v>31596.5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3.5" thickBot="1">
      <c r="A17" s="22" t="s">
        <v>30</v>
      </c>
      <c r="B17" s="9"/>
      <c r="C17" s="9">
        <f>COUNT(C21:C2189)</f>
        <v>10</v>
      </c>
      <c r="D17" s="22" t="s">
        <v>35</v>
      </c>
      <c r="E17" s="25">
        <f ca="1">+C15+C16*E16-15018.5-C9/24</f>
        <v>45302.533824973121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4.25" thickTop="1" thickBot="1">
      <c r="A18" s="12" t="s">
        <v>5</v>
      </c>
      <c r="B18" s="9"/>
      <c r="C18" s="26">
        <f ca="1">+C15</f>
        <v>56089.812740932546</v>
      </c>
      <c r="D18" s="27">
        <f ca="1">+C16</f>
        <v>0.13390170590752887</v>
      </c>
      <c r="E18" s="28" t="s">
        <v>36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3.5" thickTop="1">
      <c r="A19" s="29" t="s">
        <v>37</v>
      </c>
      <c r="B19" s="9"/>
      <c r="C19" s="9"/>
      <c r="D19" s="9"/>
      <c r="E19" s="30">
        <v>21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3.5" thickBot="1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1" t="s">
        <v>29</v>
      </c>
      <c r="I20" s="31" t="s">
        <v>51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6" t="s">
        <v>14</v>
      </c>
      <c r="R20" s="9"/>
      <c r="S20" s="9"/>
      <c r="T20" s="9"/>
    </row>
    <row r="21" spans="1:20">
      <c r="A21" s="9" t="s">
        <v>48</v>
      </c>
      <c r="B21" s="2" t="s">
        <v>47</v>
      </c>
      <c r="C21" s="33">
        <v>50300.434000000001</v>
      </c>
      <c r="D21" s="33">
        <v>1.1000000000000001E-3</v>
      </c>
      <c r="E21" s="9">
        <f t="shared" ref="E21:E29" si="0">+(C21-C$7)/C$8</f>
        <v>-11060.014040118884</v>
      </c>
      <c r="F21" s="9">
        <f t="shared" ref="F21:F30" si="1">ROUND(2*E21,0)/2</f>
        <v>-11060</v>
      </c>
      <c r="G21" s="9">
        <f t="shared" ref="G21:G29" si="2">+C21-(C$7+F21*C$8)</f>
        <v>-1.879999996162951E-3</v>
      </c>
      <c r="H21" s="9">
        <f t="shared" ref="H21:H30" si="3">+G21</f>
        <v>-1.879999996162951E-3</v>
      </c>
      <c r="I21" s="9"/>
      <c r="J21" s="9"/>
      <c r="K21" s="9"/>
      <c r="L21" s="9"/>
      <c r="M21" s="9"/>
      <c r="N21" s="9"/>
      <c r="O21" s="9">
        <f t="shared" ref="O21:O29" ca="1" si="4">+C$11+C$12*$F21</f>
        <v>2.7043146272130313E-3</v>
      </c>
      <c r="P21" s="9"/>
      <c r="Q21" s="34">
        <f t="shared" ref="Q21:Q29" si="5">+C21-15018.5</f>
        <v>35281.934000000001</v>
      </c>
      <c r="R21" s="9"/>
      <c r="S21" s="9"/>
      <c r="T21" s="9"/>
    </row>
    <row r="22" spans="1:20">
      <c r="A22" s="9" t="s">
        <v>48</v>
      </c>
      <c r="B22" s="2" t="s">
        <v>47</v>
      </c>
      <c r="C22" s="3">
        <v>51780.457000000002</v>
      </c>
      <c r="D22" s="33">
        <v>1.1000000000000001E-3</v>
      </c>
      <c r="E22" s="9">
        <f t="shared" si="0"/>
        <v>-6.9827187047069632</v>
      </c>
      <c r="F22" s="9">
        <f t="shared" si="1"/>
        <v>-7</v>
      </c>
      <c r="G22" s="9">
        <f t="shared" si="2"/>
        <v>2.3140000048442744E-3</v>
      </c>
      <c r="H22" s="9">
        <f t="shared" si="3"/>
        <v>2.3140000048442744E-3</v>
      </c>
      <c r="I22" s="9"/>
      <c r="J22" s="9"/>
      <c r="K22" s="9"/>
      <c r="L22" s="9"/>
      <c r="M22" s="9"/>
      <c r="N22" s="9"/>
      <c r="O22" s="9">
        <f t="shared" ca="1" si="4"/>
        <v>-5.4628945629127184E-4</v>
      </c>
      <c r="P22" s="9"/>
      <c r="Q22" s="34">
        <f t="shared" si="5"/>
        <v>36761.957000000002</v>
      </c>
    </row>
    <row r="23" spans="1:20">
      <c r="A23" s="9" t="s">
        <v>48</v>
      </c>
      <c r="B23" s="2" t="s">
        <v>41</v>
      </c>
      <c r="C23" s="3">
        <v>51781.392</v>
      </c>
      <c r="D23" s="33">
        <v>1.1000000000000001E-3</v>
      </c>
      <c r="E23" s="9">
        <f t="shared" si="0"/>
        <v>0</v>
      </c>
      <c r="F23" s="9">
        <f t="shared" si="1"/>
        <v>0</v>
      </c>
      <c r="G23" s="9">
        <f t="shared" si="2"/>
        <v>0</v>
      </c>
      <c r="H23" s="9">
        <f t="shared" si="3"/>
        <v>0</v>
      </c>
      <c r="I23" s="9"/>
      <c r="J23" s="9"/>
      <c r="K23" s="9"/>
      <c r="L23" s="9"/>
      <c r="M23" s="9"/>
      <c r="N23" s="9"/>
      <c r="O23" s="9">
        <f t="shared" ca="1" si="4"/>
        <v>-5.4834810358924801E-4</v>
      </c>
      <c r="P23" s="9"/>
      <c r="Q23" s="34">
        <f t="shared" si="5"/>
        <v>36762.892</v>
      </c>
    </row>
    <row r="24" spans="1:20">
      <c r="A24" s="9" t="s">
        <v>48</v>
      </c>
      <c r="B24" s="2" t="s">
        <v>41</v>
      </c>
      <c r="C24" s="3">
        <v>51782.463000000003</v>
      </c>
      <c r="D24" s="33">
        <v>1.1000000000000001E-3</v>
      </c>
      <c r="E24" s="9">
        <f t="shared" si="0"/>
        <v>7.9983868799835012</v>
      </c>
      <c r="F24" s="9">
        <f t="shared" si="1"/>
        <v>8</v>
      </c>
      <c r="G24" s="9">
        <f t="shared" si="2"/>
        <v>-2.1599999308818951E-4</v>
      </c>
      <c r="H24" s="9">
        <f t="shared" si="3"/>
        <v>-2.1599999308818951E-4</v>
      </c>
      <c r="I24" s="9"/>
      <c r="J24" s="9"/>
      <c r="K24" s="9"/>
      <c r="L24" s="9"/>
      <c r="M24" s="9"/>
      <c r="N24" s="9"/>
      <c r="O24" s="9">
        <f t="shared" ca="1" si="4"/>
        <v>-5.5070084335836361E-4</v>
      </c>
      <c r="P24" s="9"/>
      <c r="Q24" s="34">
        <f t="shared" si="5"/>
        <v>36763.963000000003</v>
      </c>
    </row>
    <row r="25" spans="1:20">
      <c r="A25" s="9" t="s">
        <v>48</v>
      </c>
      <c r="B25" s="2" t="s">
        <v>47</v>
      </c>
      <c r="C25" s="3">
        <v>51784.470999999998</v>
      </c>
      <c r="D25" s="33">
        <v>1.1000000000000001E-3</v>
      </c>
      <c r="E25" s="9">
        <f t="shared" si="0"/>
        <v>22.994428761317266</v>
      </c>
      <c r="F25" s="9">
        <f t="shared" si="1"/>
        <v>23</v>
      </c>
      <c r="G25" s="9">
        <f t="shared" si="2"/>
        <v>-7.46000005165115E-4</v>
      </c>
      <c r="H25" s="9">
        <f t="shared" si="3"/>
        <v>-7.46000005165115E-4</v>
      </c>
      <c r="I25" s="9"/>
      <c r="J25" s="9"/>
      <c r="K25" s="9"/>
      <c r="L25" s="9"/>
      <c r="M25" s="9"/>
      <c r="N25" s="9"/>
      <c r="O25" s="9">
        <f t="shared" ca="1" si="4"/>
        <v>-5.5511223042545527E-4</v>
      </c>
      <c r="P25" s="9"/>
      <c r="Q25" s="34">
        <f t="shared" si="5"/>
        <v>36765.970999999998</v>
      </c>
    </row>
    <row r="26" spans="1:20">
      <c r="A26" s="9" t="s">
        <v>44</v>
      </c>
      <c r="B26" s="9"/>
      <c r="C26" s="33">
        <v>52431.821600000003</v>
      </c>
      <c r="D26" s="33">
        <v>8.0999999999999996E-4</v>
      </c>
      <c r="E26" s="9">
        <f t="shared" si="0"/>
        <v>4857.5047422742236</v>
      </c>
      <c r="F26" s="9">
        <f t="shared" si="1"/>
        <v>4857.5</v>
      </c>
      <c r="G26" s="9">
        <f t="shared" si="2"/>
        <v>6.3500000396743417E-4</v>
      </c>
      <c r="H26" s="9">
        <f t="shared" si="3"/>
        <v>6.3500000396743417E-4</v>
      </c>
      <c r="I26" s="9"/>
      <c r="J26" s="9"/>
      <c r="K26" s="9"/>
      <c r="L26" s="9"/>
      <c r="M26" s="9"/>
      <c r="N26" s="9"/>
      <c r="O26" s="9">
        <f t="shared" ca="1" si="4"/>
        <v>-1.9769022821491096E-3</v>
      </c>
      <c r="P26" s="9"/>
      <c r="Q26" s="34">
        <f t="shared" si="5"/>
        <v>37413.321600000003</v>
      </c>
      <c r="R26" s="9"/>
      <c r="S26" s="9"/>
      <c r="T26" s="9"/>
    </row>
    <row r="27" spans="1:20">
      <c r="A27" s="9" t="s">
        <v>44</v>
      </c>
      <c r="B27" s="9"/>
      <c r="C27" s="33">
        <v>52432.756200000003</v>
      </c>
      <c r="D27" s="33">
        <v>2.0000000000000001E-4</v>
      </c>
      <c r="E27" s="9">
        <f t="shared" si="0"/>
        <v>4864.4844737196136</v>
      </c>
      <c r="F27" s="9">
        <f t="shared" si="1"/>
        <v>4864.5</v>
      </c>
      <c r="G27" s="9">
        <f t="shared" si="2"/>
        <v>-2.0789999980479479E-3</v>
      </c>
      <c r="H27" s="9">
        <f t="shared" si="3"/>
        <v>-2.0789999980479479E-3</v>
      </c>
      <c r="I27" s="9"/>
      <c r="J27" s="9"/>
      <c r="K27" s="9"/>
      <c r="L27" s="9"/>
      <c r="M27" s="9"/>
      <c r="N27" s="9"/>
      <c r="O27" s="9">
        <f t="shared" ca="1" si="4"/>
        <v>-1.9789609294470862E-3</v>
      </c>
      <c r="P27" s="9"/>
      <c r="Q27" s="34">
        <f t="shared" si="5"/>
        <v>37414.256200000003</v>
      </c>
      <c r="R27" s="9"/>
      <c r="S27" s="9"/>
      <c r="T27" s="9"/>
    </row>
    <row r="28" spans="1:20">
      <c r="A28" s="9" t="s">
        <v>44</v>
      </c>
      <c r="B28" s="9"/>
      <c r="C28" s="33">
        <v>52434.897599999997</v>
      </c>
      <c r="D28" s="33">
        <v>1.1000000000000001E-3</v>
      </c>
      <c r="E28" s="9">
        <f t="shared" si="0"/>
        <v>4880.4767665904674</v>
      </c>
      <c r="F28" s="9">
        <f t="shared" si="1"/>
        <v>4880.5</v>
      </c>
      <c r="G28" s="9">
        <f t="shared" si="2"/>
        <v>-3.1110000054468401E-3</v>
      </c>
      <c r="H28" s="9">
        <f t="shared" si="3"/>
        <v>-3.1110000054468401E-3</v>
      </c>
      <c r="I28" s="9"/>
      <c r="J28" s="9"/>
      <c r="K28" s="9"/>
      <c r="L28" s="9"/>
      <c r="M28" s="9"/>
      <c r="N28" s="9"/>
      <c r="O28" s="9">
        <f t="shared" ca="1" si="4"/>
        <v>-1.9836664089853172E-3</v>
      </c>
      <c r="P28" s="9"/>
      <c r="Q28" s="34">
        <f t="shared" si="5"/>
        <v>37416.397599999997</v>
      </c>
      <c r="R28" s="9"/>
      <c r="S28" s="9"/>
      <c r="T28" s="9"/>
    </row>
    <row r="29" spans="1:20">
      <c r="A29" s="37" t="s">
        <v>40</v>
      </c>
      <c r="B29" s="38" t="s">
        <v>41</v>
      </c>
      <c r="C29" s="39">
        <v>55341.7791</v>
      </c>
      <c r="D29" s="39">
        <v>5.9999999999999995E-4</v>
      </c>
      <c r="E29" s="9">
        <f t="shared" si="0"/>
        <v>26589.499036608864</v>
      </c>
      <c r="F29" s="9">
        <f t="shared" si="1"/>
        <v>26589.5</v>
      </c>
      <c r="G29" s="9">
        <f t="shared" si="2"/>
        <v>-1.2900000001536682E-4</v>
      </c>
      <c r="H29" s="9">
        <f t="shared" si="3"/>
        <v>-1.2900000001536682E-4</v>
      </c>
      <c r="I29" s="9"/>
      <c r="J29" s="9"/>
      <c r="K29" s="9"/>
      <c r="L29" s="9"/>
      <c r="M29" s="9"/>
      <c r="N29" s="9"/>
      <c r="O29" s="9">
        <f t="shared" ca="1" si="4"/>
        <v>-8.368119864951562E-3</v>
      </c>
      <c r="P29" s="9"/>
      <c r="Q29" s="34">
        <f t="shared" si="5"/>
        <v>40323.2791</v>
      </c>
      <c r="R29" s="9"/>
      <c r="S29" s="9"/>
      <c r="T29" s="9"/>
    </row>
    <row r="30" spans="1:20">
      <c r="A30" s="35" t="s">
        <v>50</v>
      </c>
      <c r="B30" s="36" t="s">
        <v>47</v>
      </c>
      <c r="C30" s="35">
        <v>56089.871099999997</v>
      </c>
      <c r="D30" s="35">
        <v>4.0000000000000002E-4</v>
      </c>
      <c r="E30" s="9">
        <f>+(C30-C$7)/C$8</f>
        <v>32176.361070036273</v>
      </c>
      <c r="F30" s="9">
        <f t="shared" si="1"/>
        <v>32176.5</v>
      </c>
      <c r="G30" s="9">
        <f>+C30-(C$7+F30*C$8)</f>
        <v>-1.860300000407733E-2</v>
      </c>
      <c r="H30" s="9">
        <f t="shared" si="3"/>
        <v>-1.860300000407733E-2</v>
      </c>
      <c r="I30" s="9"/>
      <c r="J30" s="9"/>
      <c r="K30" s="9"/>
      <c r="L30" s="9"/>
      <c r="M30" s="9"/>
      <c r="N30" s="9"/>
      <c r="O30" s="9">
        <f ca="1">+C$11+C$12*$F30</f>
        <v>-1.0011214501207653E-2</v>
      </c>
      <c r="P30" s="9"/>
      <c r="Q30" s="34">
        <f>+C30-15018.5</f>
        <v>41071.371099999997</v>
      </c>
    </row>
    <row r="31" spans="1:20">
      <c r="C31" s="3"/>
      <c r="D31" s="3"/>
      <c r="Q31" s="1"/>
    </row>
    <row r="32" spans="1:20">
      <c r="C32" s="3"/>
      <c r="D32" s="3"/>
    </row>
    <row r="33" spans="3:4">
      <c r="C33" s="3"/>
      <c r="D33" s="3"/>
    </row>
    <row r="34" spans="3:4">
      <c r="C34" s="3"/>
      <c r="D34" s="3"/>
    </row>
    <row r="35" spans="3:4">
      <c r="C35" s="3"/>
      <c r="D35" s="3"/>
    </row>
    <row r="36" spans="3:4">
      <c r="C36" s="3"/>
      <c r="D36" s="3"/>
    </row>
    <row r="37" spans="3:4">
      <c r="C37" s="3"/>
      <c r="D37" s="3"/>
    </row>
    <row r="38" spans="3:4">
      <c r="C38" s="3"/>
      <c r="D38" s="3"/>
    </row>
    <row r="39" spans="3:4">
      <c r="C39" s="3"/>
      <c r="D39" s="3"/>
    </row>
    <row r="40" spans="3:4">
      <c r="C40" s="3"/>
      <c r="D40" s="3"/>
    </row>
    <row r="41" spans="3:4">
      <c r="C41" s="3"/>
      <c r="D41" s="3"/>
    </row>
    <row r="42" spans="3:4">
      <c r="C42" s="3"/>
      <c r="D42" s="3"/>
    </row>
    <row r="43" spans="3:4">
      <c r="C43" s="3"/>
      <c r="D43" s="3"/>
    </row>
    <row r="44" spans="3:4">
      <c r="C44" s="3"/>
      <c r="D44" s="3"/>
    </row>
    <row r="45" spans="3:4">
      <c r="C45" s="3"/>
      <c r="D45" s="3"/>
    </row>
    <row r="46" spans="3:4">
      <c r="C46" s="3"/>
      <c r="D46" s="3"/>
    </row>
    <row r="47" spans="3:4">
      <c r="C47" s="3"/>
      <c r="D47" s="3"/>
    </row>
    <row r="48" spans="3:4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38"/>
  <sheetViews>
    <sheetView workbookViewId="0">
      <selection activeCell="C39" sqref="C3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0.25">
      <c r="A1" s="8" t="s">
        <v>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2.75" customHeight="1">
      <c r="A2" s="9" t="s">
        <v>24</v>
      </c>
      <c r="B2" s="10" t="s">
        <v>46</v>
      </c>
      <c r="C2" s="9"/>
      <c r="E2" s="6" t="s">
        <v>43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2.75" customHeight="1" thickBot="1">
      <c r="A3" s="17" t="s">
        <v>45</v>
      </c>
      <c r="B3" s="11" t="s">
        <v>42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3.5" thickBot="1">
      <c r="A4" s="12" t="s">
        <v>0</v>
      </c>
      <c r="B4" s="9"/>
      <c r="C4" s="13">
        <v>52431.821600000003</v>
      </c>
      <c r="D4" s="14">
        <v>0.13379969999999999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>
      <c r="A6" s="12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>
      <c r="A7" s="9" t="s">
        <v>2</v>
      </c>
      <c r="B7" s="9"/>
      <c r="C7" s="9">
        <f>+C4</f>
        <v>52431.821600000003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>
      <c r="A8" s="9" t="s">
        <v>3</v>
      </c>
      <c r="B8" s="9"/>
      <c r="C8" s="9">
        <f>+D4</f>
        <v>0.13379969999999999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>
      <c r="A9" s="15" t="s">
        <v>31</v>
      </c>
      <c r="B9" s="9"/>
      <c r="C9" s="10">
        <v>8</v>
      </c>
      <c r="D9" s="9" t="s">
        <v>32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3.5" thickBot="1">
      <c r="A10" s="9"/>
      <c r="B10" s="9"/>
      <c r="C10" s="16" t="s">
        <v>20</v>
      </c>
      <c r="D10" s="16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>
      <c r="A11" s="9" t="s">
        <v>15</v>
      </c>
      <c r="B11" s="9"/>
      <c r="C11" s="17">
        <f ca="1">INTERCEPT(INDIRECT($G$11):G990,INDIRECT($F$11):F990)</f>
        <v>-1.2094374848135823E-2</v>
      </c>
      <c r="D11" s="18"/>
      <c r="E11" s="9"/>
      <c r="F11" s="19" t="str">
        <f>"F"&amp;E19</f>
        <v>F21</v>
      </c>
      <c r="G11" s="17" t="str">
        <f>"G"&amp;E19</f>
        <v>G21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>
      <c r="A12" s="9" t="s">
        <v>16</v>
      </c>
      <c r="B12" s="9"/>
      <c r="C12" s="17">
        <f ca="1">SLOPE(INDIRECT($G$11):G990,INDIRECT($F$11):F990)</f>
        <v>1.3500793155242224E-6</v>
      </c>
      <c r="D12" s="1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>
      <c r="A13" s="9" t="s">
        <v>19</v>
      </c>
      <c r="B13" s="9"/>
      <c r="C13" s="18" t="s">
        <v>13</v>
      </c>
      <c r="D13" s="1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>
      <c r="A15" s="20" t="s">
        <v>17</v>
      </c>
      <c r="B15" s="9"/>
      <c r="C15" s="21">
        <f ca="1">(C7+C11)+(C8+C12)*INT(MAX(F21:F3531))</f>
        <v>55341.714742750111</v>
      </c>
      <c r="D15" s="22" t="s">
        <v>33</v>
      </c>
      <c r="E15" s="23">
        <f ca="1">TODAY()+15018.5-B9/24</f>
        <v>60320.5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>
      <c r="A16" s="12" t="s">
        <v>4</v>
      </c>
      <c r="B16" s="9"/>
      <c r="C16" s="24">
        <f ca="1">+C8+C12</f>
        <v>0.13380105007931553</v>
      </c>
      <c r="D16" s="22" t="s">
        <v>34</v>
      </c>
      <c r="E16" s="23">
        <f ca="1">ROUND(2*(E15-C15)/C16,0)/2+1</f>
        <v>37211.5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3.5" thickBot="1">
      <c r="A17" s="22" t="s">
        <v>30</v>
      </c>
      <c r="B17" s="9"/>
      <c r="C17" s="9">
        <f>COUNT(C21:C2189)</f>
        <v>9</v>
      </c>
      <c r="D17" s="22" t="s">
        <v>35</v>
      </c>
      <c r="E17" s="25">
        <f ca="1">+C15+C16*E16-15018.5-C9/24</f>
        <v>45301.819184443222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4.25" thickTop="1" thickBot="1">
      <c r="A18" s="12" t="s">
        <v>5</v>
      </c>
      <c r="B18" s="9"/>
      <c r="C18" s="26">
        <f ca="1">+C15</f>
        <v>55341.714742750111</v>
      </c>
      <c r="D18" s="27">
        <f ca="1">+C16</f>
        <v>0.13380105007931553</v>
      </c>
      <c r="E18" s="28" t="s">
        <v>36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3.5" thickTop="1">
      <c r="A19" s="29" t="s">
        <v>37</v>
      </c>
      <c r="B19" s="9"/>
      <c r="C19" s="9"/>
      <c r="D19" s="9"/>
      <c r="E19" s="30">
        <v>21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3.5" thickBot="1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1" t="s">
        <v>29</v>
      </c>
      <c r="I20" s="31" t="s">
        <v>38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6" t="s">
        <v>14</v>
      </c>
      <c r="R20" s="9"/>
      <c r="S20" s="9"/>
      <c r="T20" s="9"/>
    </row>
    <row r="21" spans="1:20">
      <c r="A21" s="9" t="s">
        <v>48</v>
      </c>
      <c r="B21" s="2" t="s">
        <v>47</v>
      </c>
      <c r="C21" s="33">
        <v>50300.434000000001</v>
      </c>
      <c r="D21" s="33">
        <v>1.1000000000000001E-3</v>
      </c>
      <c r="E21" s="9">
        <f t="shared" ref="E21:E29" si="0">+(C21-C$7)/C$8</f>
        <v>-15929.688930543207</v>
      </c>
      <c r="F21" s="9">
        <f t="shared" ref="F21:F29" si="1">ROUND(2*E21,0)/2</f>
        <v>-15929.5</v>
      </c>
      <c r="G21" s="9">
        <f t="shared" ref="G21:G29" si="2">+C21-(C$7+F21*C$8)</f>
        <v>-2.5278850000177044E-2</v>
      </c>
      <c r="H21" s="9">
        <f t="shared" ref="H21:H29" si="3">+G21</f>
        <v>-2.5278850000177044E-2</v>
      </c>
      <c r="I21" s="9"/>
      <c r="J21" s="9"/>
      <c r="K21" s="9"/>
      <c r="L21" s="9"/>
      <c r="M21" s="9"/>
      <c r="N21" s="9"/>
      <c r="O21" s="9">
        <f t="shared" ref="O21:O29" ca="1" si="4">+C$11+C$12*$F21</f>
        <v>-3.3600463304778921E-2</v>
      </c>
      <c r="P21" s="9"/>
      <c r="Q21" s="34">
        <f t="shared" ref="Q21:Q29" si="5">+C21-15018.5</f>
        <v>35281.934000000001</v>
      </c>
      <c r="R21" s="9"/>
      <c r="S21" s="9"/>
      <c r="T21" s="9"/>
    </row>
    <row r="22" spans="1:20">
      <c r="A22" s="9" t="s">
        <v>48</v>
      </c>
      <c r="B22" s="2" t="s">
        <v>47</v>
      </c>
      <c r="C22" s="3">
        <v>51780.457000000002</v>
      </c>
      <c r="D22" s="33">
        <v>1.1000000000000001E-3</v>
      </c>
      <c r="E22" s="9">
        <f t="shared" si="0"/>
        <v>-4868.2067299104619</v>
      </c>
      <c r="F22" s="9">
        <f t="shared" si="1"/>
        <v>-4868</v>
      </c>
      <c r="G22" s="9">
        <f t="shared" si="2"/>
        <v>-2.7660400002787355E-2</v>
      </c>
      <c r="H22" s="9">
        <f t="shared" si="3"/>
        <v>-2.7660400002787355E-2</v>
      </c>
      <c r="I22" s="9"/>
      <c r="J22" s="9"/>
      <c r="K22" s="9"/>
      <c r="L22" s="9"/>
      <c r="M22" s="9"/>
      <c r="N22" s="9"/>
      <c r="O22" s="9">
        <f t="shared" ca="1" si="4"/>
        <v>-1.8666560956107737E-2</v>
      </c>
      <c r="P22" s="9"/>
      <c r="Q22" s="34">
        <f t="shared" si="5"/>
        <v>36761.957000000002</v>
      </c>
    </row>
    <row r="23" spans="1:20">
      <c r="A23" s="9" t="s">
        <v>48</v>
      </c>
      <c r="B23" s="2" t="s">
        <v>41</v>
      </c>
      <c r="C23" s="3">
        <v>51781.392</v>
      </c>
      <c r="D23" s="33">
        <v>1.1000000000000001E-3</v>
      </c>
      <c r="E23" s="9">
        <f t="shared" si="0"/>
        <v>-4861.2186723886762</v>
      </c>
      <c r="F23" s="9">
        <f t="shared" si="1"/>
        <v>-4861</v>
      </c>
      <c r="G23" s="9">
        <f t="shared" si="2"/>
        <v>-2.925830000458518E-2</v>
      </c>
      <c r="H23" s="9">
        <f t="shared" si="3"/>
        <v>-2.925830000458518E-2</v>
      </c>
      <c r="I23" s="9"/>
      <c r="J23" s="9"/>
      <c r="K23" s="9"/>
      <c r="L23" s="9"/>
      <c r="M23" s="9"/>
      <c r="N23" s="9"/>
      <c r="O23" s="9">
        <f t="shared" ca="1" si="4"/>
        <v>-1.8657110400899068E-2</v>
      </c>
      <c r="P23" s="9"/>
      <c r="Q23" s="34">
        <f t="shared" si="5"/>
        <v>36762.892</v>
      </c>
    </row>
    <row r="24" spans="1:20">
      <c r="A24" s="9" t="s">
        <v>48</v>
      </c>
      <c r="B24" s="2" t="s">
        <v>41</v>
      </c>
      <c r="C24" s="3">
        <v>51782.463000000003</v>
      </c>
      <c r="D24" s="33">
        <v>1.1000000000000001E-3</v>
      </c>
      <c r="E24" s="9">
        <f t="shared" si="0"/>
        <v>-4853.2141701364026</v>
      </c>
      <c r="F24" s="9">
        <f t="shared" si="1"/>
        <v>-4853</v>
      </c>
      <c r="G24" s="9">
        <f t="shared" si="2"/>
        <v>-2.8655900001467671E-2</v>
      </c>
      <c r="H24" s="9">
        <f t="shared" si="3"/>
        <v>-2.8655900001467671E-2</v>
      </c>
      <c r="I24" s="9"/>
      <c r="J24" s="9"/>
      <c r="K24" s="9"/>
      <c r="L24" s="9"/>
      <c r="M24" s="9"/>
      <c r="N24" s="9"/>
      <c r="O24" s="9">
        <f t="shared" ca="1" si="4"/>
        <v>-1.8646309766374873E-2</v>
      </c>
      <c r="P24" s="9"/>
      <c r="Q24" s="34">
        <f t="shared" si="5"/>
        <v>36763.963000000003</v>
      </c>
    </row>
    <row r="25" spans="1:20">
      <c r="A25" s="9" t="s">
        <v>48</v>
      </c>
      <c r="B25" s="2" t="s">
        <v>47</v>
      </c>
      <c r="C25" s="3">
        <v>51784.470999999998</v>
      </c>
      <c r="D25" s="33">
        <v>1.1000000000000001E-3</v>
      </c>
      <c r="E25" s="9">
        <f t="shared" si="0"/>
        <v>-4838.2066626457699</v>
      </c>
      <c r="F25" s="9">
        <f t="shared" si="1"/>
        <v>-4838</v>
      </c>
      <c r="G25" s="9">
        <f t="shared" si="2"/>
        <v>-2.7651400007016491E-2</v>
      </c>
      <c r="H25" s="9">
        <f t="shared" si="3"/>
        <v>-2.7651400007016491E-2</v>
      </c>
      <c r="I25" s="9"/>
      <c r="J25" s="9"/>
      <c r="K25" s="9"/>
      <c r="L25" s="9"/>
      <c r="M25" s="9"/>
      <c r="N25" s="9"/>
      <c r="O25" s="9">
        <f t="shared" ca="1" si="4"/>
        <v>-1.8626058576642013E-2</v>
      </c>
      <c r="P25" s="9"/>
      <c r="Q25" s="34">
        <f t="shared" si="5"/>
        <v>36765.970999999998</v>
      </c>
    </row>
    <row r="26" spans="1:20">
      <c r="A26" s="9" t="s">
        <v>44</v>
      </c>
      <c r="B26" s="9"/>
      <c r="C26" s="33">
        <v>52431.821600000003</v>
      </c>
      <c r="D26" s="33">
        <v>8.0999999999999996E-4</v>
      </c>
      <c r="E26" s="9">
        <f t="shared" si="0"/>
        <v>0</v>
      </c>
      <c r="F26" s="9">
        <f t="shared" si="1"/>
        <v>0</v>
      </c>
      <c r="G26" s="9">
        <f t="shared" si="2"/>
        <v>0</v>
      </c>
      <c r="H26" s="9">
        <f t="shared" si="3"/>
        <v>0</v>
      </c>
      <c r="I26" s="9"/>
      <c r="J26" s="9"/>
      <c r="K26" s="9"/>
      <c r="L26" s="9"/>
      <c r="M26" s="9"/>
      <c r="N26" s="9"/>
      <c r="O26" s="9">
        <f t="shared" ca="1" si="4"/>
        <v>-1.2094374848135823E-2</v>
      </c>
      <c r="P26" s="9"/>
      <c r="Q26" s="34">
        <f t="shared" si="5"/>
        <v>37413.321600000003</v>
      </c>
      <c r="R26" s="9"/>
      <c r="S26" s="9"/>
      <c r="T26" s="9"/>
    </row>
    <row r="27" spans="1:20">
      <c r="A27" s="9" t="s">
        <v>44</v>
      </c>
      <c r="B27" s="9"/>
      <c r="C27" s="33">
        <v>52432.756200000003</v>
      </c>
      <c r="D27" s="33">
        <v>2.0000000000000001E-4</v>
      </c>
      <c r="E27" s="9">
        <f t="shared" si="0"/>
        <v>6.9850679784820189</v>
      </c>
      <c r="F27" s="9">
        <f t="shared" si="1"/>
        <v>7</v>
      </c>
      <c r="G27" s="9">
        <f t="shared" si="2"/>
        <v>-1.9978999989689328E-3</v>
      </c>
      <c r="H27" s="9">
        <f t="shared" si="3"/>
        <v>-1.9978999989689328E-3</v>
      </c>
      <c r="I27" s="9"/>
      <c r="J27" s="9"/>
      <c r="K27" s="9"/>
      <c r="L27" s="9"/>
      <c r="M27" s="9"/>
      <c r="N27" s="9"/>
      <c r="O27" s="9">
        <f t="shared" ca="1" si="4"/>
        <v>-1.2084924292927153E-2</v>
      </c>
      <c r="P27" s="9"/>
      <c r="Q27" s="34">
        <f t="shared" si="5"/>
        <v>37414.256200000003</v>
      </c>
      <c r="R27" s="9"/>
      <c r="S27" s="9"/>
      <c r="T27" s="9"/>
    </row>
    <row r="28" spans="1:20">
      <c r="A28" s="9" t="s">
        <v>44</v>
      </c>
      <c r="B28" s="9"/>
      <c r="C28" s="33">
        <v>52434.897599999997</v>
      </c>
      <c r="D28" s="33">
        <v>1.1000000000000001E-3</v>
      </c>
      <c r="E28" s="9">
        <f t="shared" si="0"/>
        <v>22.98958816793801</v>
      </c>
      <c r="F28" s="9">
        <f t="shared" si="1"/>
        <v>23</v>
      </c>
      <c r="G28" s="9">
        <f t="shared" si="2"/>
        <v>-1.39310000668047E-3</v>
      </c>
      <c r="H28" s="9">
        <f t="shared" si="3"/>
        <v>-1.39310000668047E-3</v>
      </c>
      <c r="I28" s="9"/>
      <c r="J28" s="9"/>
      <c r="K28" s="9"/>
      <c r="L28" s="9"/>
      <c r="M28" s="9"/>
      <c r="N28" s="9"/>
      <c r="O28" s="9">
        <f t="shared" ca="1" si="4"/>
        <v>-1.2063323023878766E-2</v>
      </c>
      <c r="P28" s="9"/>
      <c r="Q28" s="34">
        <f t="shared" si="5"/>
        <v>37416.397599999997</v>
      </c>
      <c r="R28" s="9"/>
      <c r="S28" s="9"/>
      <c r="T28" s="9"/>
    </row>
    <row r="29" spans="1:20">
      <c r="A29" s="7" t="s">
        <v>40</v>
      </c>
      <c r="B29" s="4" t="s">
        <v>41</v>
      </c>
      <c r="C29" s="5">
        <v>55341.7791</v>
      </c>
      <c r="D29" s="5">
        <v>5.9999999999999995E-4</v>
      </c>
      <c r="E29" s="9">
        <f t="shared" si="0"/>
        <v>21748.610049200386</v>
      </c>
      <c r="F29" s="9">
        <f t="shared" si="1"/>
        <v>21748.5</v>
      </c>
      <c r="G29" s="9">
        <f t="shared" si="2"/>
        <v>1.4724549997481517E-2</v>
      </c>
      <c r="H29" s="9">
        <f t="shared" si="3"/>
        <v>1.4724549997481517E-2</v>
      </c>
      <c r="I29" s="9"/>
      <c r="J29" s="9"/>
      <c r="K29" s="9"/>
      <c r="L29" s="9"/>
      <c r="M29" s="9"/>
      <c r="N29" s="9"/>
      <c r="O29" s="9">
        <f t="shared" ca="1" si="4"/>
        <v>1.7267825145542728E-2</v>
      </c>
      <c r="P29" s="9"/>
      <c r="Q29" s="34">
        <f t="shared" si="5"/>
        <v>40323.2791</v>
      </c>
      <c r="R29" s="9"/>
      <c r="S29" s="9"/>
      <c r="T29" s="9"/>
    </row>
    <row r="30" spans="1:20">
      <c r="C30" s="3"/>
      <c r="D30" s="3"/>
      <c r="Q30" s="1"/>
    </row>
    <row r="31" spans="1:20">
      <c r="C31" s="3"/>
      <c r="D31" s="3"/>
      <c r="Q31" s="1"/>
    </row>
    <row r="32" spans="1:20">
      <c r="C32" s="3"/>
      <c r="D32" s="3"/>
    </row>
    <row r="33" spans="3:4">
      <c r="C33" s="3"/>
      <c r="D33" s="3"/>
    </row>
    <row r="34" spans="3:4">
      <c r="C34" s="3"/>
      <c r="D34" s="3"/>
    </row>
    <row r="35" spans="3:4">
      <c r="C35" s="3"/>
      <c r="D35" s="3"/>
    </row>
    <row r="36" spans="3:4">
      <c r="C36" s="3"/>
      <c r="D36" s="3"/>
    </row>
    <row r="37" spans="3:4">
      <c r="C37" s="3"/>
      <c r="D37" s="3"/>
    </row>
    <row r="38" spans="3:4">
      <c r="C38" s="3"/>
      <c r="D38" s="3"/>
    </row>
    <row r="39" spans="3:4">
      <c r="C39" s="3"/>
      <c r="D39" s="3"/>
    </row>
    <row r="40" spans="3:4">
      <c r="C40" s="3"/>
      <c r="D40" s="3"/>
    </row>
    <row r="41" spans="3:4">
      <c r="C41" s="3"/>
      <c r="D41" s="3"/>
    </row>
    <row r="42" spans="3:4">
      <c r="C42" s="3"/>
      <c r="D42" s="3"/>
    </row>
    <row r="43" spans="3:4">
      <c r="C43" s="3"/>
      <c r="D43" s="3"/>
    </row>
    <row r="44" spans="3:4">
      <c r="C44" s="3"/>
      <c r="D44" s="3"/>
    </row>
    <row r="45" spans="3:4">
      <c r="C45" s="3"/>
      <c r="D45" s="3"/>
    </row>
    <row r="46" spans="3:4">
      <c r="C46" s="3"/>
      <c r="D46" s="3"/>
    </row>
    <row r="47" spans="3:4">
      <c r="C47" s="3"/>
      <c r="D47" s="3"/>
    </row>
    <row r="48" spans="3:4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2024-01-11T04:05:19Z</dcterms:modified>
</cp:coreProperties>
</file>