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35C9485-E3D1-4A7E-AECD-01AF31CB032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3" r:id="rId1"/>
    <sheet name="A" sheetId="1" r:id="rId2"/>
    <sheet name="Q_fit" sheetId="2" r:id="rId3"/>
    <sheet name="BAV" sheetId="4" r:id="rId4"/>
  </sheets>
  <definedNames>
    <definedName name="solver_adj" localSheetId="1" hidden="1">A!$E$11:$E$13</definedName>
    <definedName name="solver_adj" localSheetId="0" hidden="1">Active!$I$3:$I$8</definedName>
    <definedName name="solver_cvg" localSheetId="1" hidden="1">0.0001</definedName>
    <definedName name="solver_cvg" localSheetId="0" hidden="1">0.00001</definedName>
    <definedName name="solver_drv" localSheetId="1" hidden="1">1</definedName>
    <definedName name="solver_drv" localSheetId="0" hidden="1">1</definedName>
    <definedName name="solver_est" localSheetId="1" hidden="1">1</definedName>
    <definedName name="solver_est" localSheetId="0" hidden="1">1</definedName>
    <definedName name="solver_itr" localSheetId="1" hidden="1">100</definedName>
    <definedName name="solver_itr" localSheetId="0" hidden="1">100</definedName>
    <definedName name="solver_lin" localSheetId="1" hidden="1">2</definedName>
    <definedName name="solver_lin" localSheetId="0" hidden="1">2</definedName>
    <definedName name="solver_neg" localSheetId="1" hidden="1">2</definedName>
    <definedName name="solver_neg" localSheetId="0" hidden="1">2</definedName>
    <definedName name="solver_num" localSheetId="1" hidden="1">0</definedName>
    <definedName name="solver_num" localSheetId="0" hidden="1">0</definedName>
    <definedName name="solver_nwt" localSheetId="1" hidden="1">1</definedName>
    <definedName name="solver_nwt" localSheetId="0" hidden="1">1</definedName>
    <definedName name="solver_opt" localSheetId="1" hidden="1">A!$E$14</definedName>
    <definedName name="solver_opt" localSheetId="0" hidden="1">Active!$I$9</definedName>
    <definedName name="solver_pre" localSheetId="1" hidden="1">0.000001</definedName>
    <definedName name="solver_pre" localSheetId="0" hidden="1">0.0000001</definedName>
    <definedName name="solver_scl" localSheetId="1" hidden="1">2</definedName>
    <definedName name="solver_scl" localSheetId="0" hidden="1">2</definedName>
    <definedName name="solver_sho" localSheetId="1" hidden="1">2</definedName>
    <definedName name="solver_sho" localSheetId="0" hidden="1">2</definedName>
    <definedName name="solver_tim" localSheetId="1" hidden="1">100</definedName>
    <definedName name="solver_tim" localSheetId="0" hidden="1">100</definedName>
    <definedName name="solver_tol" localSheetId="1" hidden="1">0.05</definedName>
    <definedName name="solver_tol" localSheetId="0" hidden="1">0.01</definedName>
    <definedName name="solver_typ" localSheetId="1" hidden="1">2</definedName>
    <definedName name="solver_typ" localSheetId="0" hidden="1">2</definedName>
    <definedName name="solver_val" localSheetId="1" hidden="1">0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Q172" i="3" l="1"/>
  <c r="Q162" i="3"/>
  <c r="Q161" i="3"/>
  <c r="Q57" i="3"/>
  <c r="Q172" i="1"/>
  <c r="D11" i="1"/>
  <c r="D12" i="1"/>
  <c r="Q162" i="1"/>
  <c r="Q161" i="1"/>
  <c r="Q57" i="1"/>
  <c r="Q174" i="3"/>
  <c r="G120" i="4"/>
  <c r="C120" i="4"/>
  <c r="G119" i="4"/>
  <c r="C119" i="4"/>
  <c r="G124" i="4"/>
  <c r="C124" i="4"/>
  <c r="G118" i="4"/>
  <c r="C118" i="4"/>
  <c r="G117" i="4"/>
  <c r="C117" i="4"/>
  <c r="G116" i="4"/>
  <c r="C116" i="4"/>
  <c r="G115" i="4"/>
  <c r="C115" i="4"/>
  <c r="G114" i="4"/>
  <c r="C114" i="4"/>
  <c r="G113" i="4"/>
  <c r="C113" i="4"/>
  <c r="G112" i="4"/>
  <c r="C112" i="4"/>
  <c r="G111" i="4"/>
  <c r="C111" i="4"/>
  <c r="G123" i="4"/>
  <c r="C123" i="4"/>
  <c r="G122" i="4"/>
  <c r="C122" i="4"/>
  <c r="G110" i="4"/>
  <c r="C110" i="4"/>
  <c r="G109" i="4"/>
  <c r="C109" i="4"/>
  <c r="G108" i="4"/>
  <c r="C108" i="4"/>
  <c r="G107" i="4"/>
  <c r="C107" i="4"/>
  <c r="G106" i="4"/>
  <c r="C106" i="4"/>
  <c r="G105" i="4"/>
  <c r="C105" i="4"/>
  <c r="G104" i="4"/>
  <c r="C104" i="4"/>
  <c r="G103" i="4"/>
  <c r="C103" i="4"/>
  <c r="G102" i="4"/>
  <c r="C102" i="4"/>
  <c r="G101" i="4"/>
  <c r="C101" i="4"/>
  <c r="G100" i="4"/>
  <c r="C100" i="4"/>
  <c r="G99" i="4"/>
  <c r="C99" i="4"/>
  <c r="G98" i="4"/>
  <c r="C98" i="4"/>
  <c r="G97" i="4"/>
  <c r="C97" i="4"/>
  <c r="G96" i="4"/>
  <c r="C96" i="4"/>
  <c r="G95" i="4"/>
  <c r="C95" i="4"/>
  <c r="G94" i="4"/>
  <c r="C94" i="4"/>
  <c r="G93" i="4"/>
  <c r="C93" i="4"/>
  <c r="G92" i="4"/>
  <c r="C92" i="4"/>
  <c r="G91" i="4"/>
  <c r="C91" i="4"/>
  <c r="G90" i="4"/>
  <c r="C90" i="4"/>
  <c r="G89" i="4"/>
  <c r="C89" i="4"/>
  <c r="G88" i="4"/>
  <c r="C88" i="4"/>
  <c r="G87" i="4"/>
  <c r="C87" i="4"/>
  <c r="G86" i="4"/>
  <c r="C86" i="4"/>
  <c r="G85" i="4"/>
  <c r="C85" i="4"/>
  <c r="G84" i="4"/>
  <c r="C84" i="4"/>
  <c r="G83" i="4"/>
  <c r="C83" i="4"/>
  <c r="G82" i="4"/>
  <c r="C82" i="4"/>
  <c r="G81" i="4"/>
  <c r="C81" i="4"/>
  <c r="G80" i="4"/>
  <c r="C80" i="4"/>
  <c r="G79" i="4"/>
  <c r="C79" i="4"/>
  <c r="G78" i="4"/>
  <c r="C78" i="4"/>
  <c r="G77" i="4"/>
  <c r="C77" i="4"/>
  <c r="G76" i="4"/>
  <c r="C76" i="4"/>
  <c r="G75" i="4"/>
  <c r="C75" i="4"/>
  <c r="G74" i="4"/>
  <c r="C74" i="4"/>
  <c r="G73" i="4"/>
  <c r="C73" i="4"/>
  <c r="G72" i="4"/>
  <c r="C72" i="4"/>
  <c r="G71" i="4"/>
  <c r="C71" i="4"/>
  <c r="G70" i="4"/>
  <c r="C70" i="4"/>
  <c r="G69" i="4"/>
  <c r="C69" i="4"/>
  <c r="G68" i="4"/>
  <c r="C68" i="4"/>
  <c r="G67" i="4"/>
  <c r="C67" i="4"/>
  <c r="G66" i="4"/>
  <c r="C66" i="4"/>
  <c r="G65" i="4"/>
  <c r="C65" i="4"/>
  <c r="G64" i="4"/>
  <c r="C64" i="4"/>
  <c r="G63" i="4"/>
  <c r="C63" i="4"/>
  <c r="G62" i="4"/>
  <c r="C62" i="4"/>
  <c r="G61" i="4"/>
  <c r="C61" i="4"/>
  <c r="G60" i="4"/>
  <c r="C60" i="4"/>
  <c r="G59" i="4"/>
  <c r="C59" i="4"/>
  <c r="G58" i="4"/>
  <c r="C58" i="4"/>
  <c r="G57" i="4"/>
  <c r="C57" i="4"/>
  <c r="G56" i="4"/>
  <c r="C56" i="4"/>
  <c r="G55" i="4"/>
  <c r="C55" i="4"/>
  <c r="G54" i="4"/>
  <c r="C54" i="4"/>
  <c r="G53" i="4"/>
  <c r="C53" i="4"/>
  <c r="G52" i="4"/>
  <c r="C52" i="4"/>
  <c r="G51" i="4"/>
  <c r="C51" i="4"/>
  <c r="G50" i="4"/>
  <c r="C50" i="4"/>
  <c r="G49" i="4"/>
  <c r="C49" i="4"/>
  <c r="G48" i="4"/>
  <c r="C48" i="4"/>
  <c r="G47" i="4"/>
  <c r="C47" i="4"/>
  <c r="G46" i="4"/>
  <c r="C46" i="4"/>
  <c r="G45" i="4"/>
  <c r="C45" i="4"/>
  <c r="G44" i="4"/>
  <c r="C44" i="4"/>
  <c r="G43" i="4"/>
  <c r="C43" i="4"/>
  <c r="G42" i="4"/>
  <c r="C42" i="4"/>
  <c r="G41" i="4"/>
  <c r="C41" i="4"/>
  <c r="G40" i="4"/>
  <c r="C40" i="4"/>
  <c r="G39" i="4"/>
  <c r="C39" i="4"/>
  <c r="G38" i="4"/>
  <c r="C38" i="4"/>
  <c r="G37" i="4"/>
  <c r="C37" i="4"/>
  <c r="G36" i="4"/>
  <c r="C36" i="4"/>
  <c r="G35" i="4"/>
  <c r="C35" i="4"/>
  <c r="G34" i="4"/>
  <c r="C3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26" i="4"/>
  <c r="C26" i="4"/>
  <c r="G25" i="4"/>
  <c r="C25" i="4"/>
  <c r="G24" i="4"/>
  <c r="C24" i="4"/>
  <c r="G23" i="4"/>
  <c r="C23" i="4"/>
  <c r="G22" i="4"/>
  <c r="C22" i="4"/>
  <c r="G21" i="4"/>
  <c r="C21" i="4"/>
  <c r="G20" i="4"/>
  <c r="C20" i="4"/>
  <c r="G19" i="4"/>
  <c r="C19" i="4"/>
  <c r="G18" i="4"/>
  <c r="C18" i="4"/>
  <c r="G17" i="4"/>
  <c r="C17" i="4"/>
  <c r="G121" i="4"/>
  <c r="C121" i="4"/>
  <c r="G16" i="4"/>
  <c r="C16" i="4"/>
  <c r="G15" i="4"/>
  <c r="C15" i="4"/>
  <c r="G14" i="4"/>
  <c r="C14" i="4"/>
  <c r="G13" i="4"/>
  <c r="C13" i="4"/>
  <c r="G12" i="4"/>
  <c r="C12" i="4"/>
  <c r="G11" i="4"/>
  <c r="C11" i="4"/>
  <c r="H120" i="4"/>
  <c r="D120" i="4"/>
  <c r="B120" i="4"/>
  <c r="A120" i="4"/>
  <c r="H119" i="4"/>
  <c r="B119" i="4"/>
  <c r="D119" i="4"/>
  <c r="A119" i="4"/>
  <c r="H124" i="4"/>
  <c r="B124" i="4"/>
  <c r="D124" i="4"/>
  <c r="A124" i="4"/>
  <c r="H118" i="4"/>
  <c r="B118" i="4"/>
  <c r="D118" i="4"/>
  <c r="A118" i="4"/>
  <c r="H117" i="4"/>
  <c r="B117" i="4"/>
  <c r="D117" i="4"/>
  <c r="A117" i="4"/>
  <c r="H116" i="4"/>
  <c r="B116" i="4"/>
  <c r="D116" i="4"/>
  <c r="A116" i="4"/>
  <c r="H115" i="4"/>
  <c r="D115" i="4"/>
  <c r="B115" i="4"/>
  <c r="A115" i="4"/>
  <c r="H114" i="4"/>
  <c r="B114" i="4"/>
  <c r="D114" i="4"/>
  <c r="A114" i="4"/>
  <c r="H113" i="4"/>
  <c r="D113" i="4"/>
  <c r="B113" i="4"/>
  <c r="A113" i="4"/>
  <c r="H112" i="4"/>
  <c r="B112" i="4"/>
  <c r="D112" i="4"/>
  <c r="A112" i="4"/>
  <c r="H111" i="4"/>
  <c r="B111" i="4"/>
  <c r="D111" i="4"/>
  <c r="A111" i="4"/>
  <c r="H123" i="4"/>
  <c r="B123" i="4"/>
  <c r="D123" i="4"/>
  <c r="A123" i="4"/>
  <c r="H122" i="4"/>
  <c r="B122" i="4"/>
  <c r="D122" i="4"/>
  <c r="A122" i="4"/>
  <c r="H110" i="4"/>
  <c r="B110" i="4"/>
  <c r="D110" i="4"/>
  <c r="A110" i="4"/>
  <c r="H109" i="4"/>
  <c r="B109" i="4"/>
  <c r="D109" i="4"/>
  <c r="A109" i="4"/>
  <c r="H108" i="4"/>
  <c r="B108" i="4"/>
  <c r="D108" i="4"/>
  <c r="A108" i="4"/>
  <c r="H107" i="4"/>
  <c r="D107" i="4"/>
  <c r="B107" i="4"/>
  <c r="A107" i="4"/>
  <c r="H106" i="4"/>
  <c r="B106" i="4"/>
  <c r="D106" i="4"/>
  <c r="A106" i="4"/>
  <c r="H105" i="4"/>
  <c r="B105" i="4"/>
  <c r="D105" i="4"/>
  <c r="A105" i="4"/>
  <c r="H104" i="4"/>
  <c r="B104" i="4"/>
  <c r="D104" i="4"/>
  <c r="A104" i="4"/>
  <c r="H103" i="4"/>
  <c r="B103" i="4"/>
  <c r="D103" i="4"/>
  <c r="A103" i="4"/>
  <c r="H102" i="4"/>
  <c r="B102" i="4"/>
  <c r="D102" i="4"/>
  <c r="A102" i="4"/>
  <c r="H101" i="4"/>
  <c r="D101" i="4"/>
  <c r="B101" i="4"/>
  <c r="A101" i="4"/>
  <c r="H100" i="4"/>
  <c r="B100" i="4"/>
  <c r="D100" i="4"/>
  <c r="A100" i="4"/>
  <c r="H99" i="4"/>
  <c r="D99" i="4"/>
  <c r="B99" i="4"/>
  <c r="A99" i="4"/>
  <c r="H98" i="4"/>
  <c r="B98" i="4"/>
  <c r="D98" i="4"/>
  <c r="A98" i="4"/>
  <c r="H97" i="4"/>
  <c r="B97" i="4"/>
  <c r="D97" i="4"/>
  <c r="A97" i="4"/>
  <c r="H96" i="4"/>
  <c r="B96" i="4"/>
  <c r="D96" i="4"/>
  <c r="A96" i="4"/>
  <c r="H95" i="4"/>
  <c r="B95" i="4"/>
  <c r="D95" i="4"/>
  <c r="A95" i="4"/>
  <c r="H94" i="4"/>
  <c r="B94" i="4"/>
  <c r="D94" i="4"/>
  <c r="A94" i="4"/>
  <c r="H93" i="4"/>
  <c r="B93" i="4"/>
  <c r="D93" i="4"/>
  <c r="A93" i="4"/>
  <c r="H92" i="4"/>
  <c r="B92" i="4"/>
  <c r="D92" i="4"/>
  <c r="A92" i="4"/>
  <c r="H91" i="4"/>
  <c r="D91" i="4"/>
  <c r="B91" i="4"/>
  <c r="A91" i="4"/>
  <c r="H90" i="4"/>
  <c r="D90" i="4"/>
  <c r="B90" i="4"/>
  <c r="A90" i="4"/>
  <c r="H89" i="4"/>
  <c r="D89" i="4"/>
  <c r="B89" i="4"/>
  <c r="A89" i="4"/>
  <c r="H88" i="4"/>
  <c r="D88" i="4"/>
  <c r="B88" i="4"/>
  <c r="A88" i="4"/>
  <c r="H87" i="4"/>
  <c r="D87" i="4"/>
  <c r="B87" i="4"/>
  <c r="A87" i="4"/>
  <c r="H86" i="4"/>
  <c r="D86" i="4"/>
  <c r="B86" i="4"/>
  <c r="A86" i="4"/>
  <c r="H85" i="4"/>
  <c r="D85" i="4"/>
  <c r="B85" i="4"/>
  <c r="A85" i="4"/>
  <c r="H84" i="4"/>
  <c r="D84" i="4"/>
  <c r="B84" i="4"/>
  <c r="A84" i="4"/>
  <c r="H83" i="4"/>
  <c r="D83" i="4"/>
  <c r="B83" i="4"/>
  <c r="A83" i="4"/>
  <c r="H82" i="4"/>
  <c r="D82" i="4"/>
  <c r="B82" i="4"/>
  <c r="A82" i="4"/>
  <c r="H81" i="4"/>
  <c r="F81" i="4"/>
  <c r="D81" i="4"/>
  <c r="B81" i="4"/>
  <c r="A81" i="4"/>
  <c r="H80" i="4"/>
  <c r="B80" i="4"/>
  <c r="F80" i="4"/>
  <c r="D80" i="4"/>
  <c r="A80" i="4"/>
  <c r="H79" i="4"/>
  <c r="B79" i="4"/>
  <c r="F79" i="4"/>
  <c r="D79" i="4"/>
  <c r="A79" i="4"/>
  <c r="H78" i="4"/>
  <c r="B78" i="4"/>
  <c r="F78" i="4"/>
  <c r="D78" i="4"/>
  <c r="A78" i="4"/>
  <c r="H77" i="4"/>
  <c r="F77" i="4"/>
  <c r="D77" i="4"/>
  <c r="B77" i="4"/>
  <c r="A77" i="4"/>
  <c r="H76" i="4"/>
  <c r="B76" i="4"/>
  <c r="D76" i="4"/>
  <c r="A76" i="4"/>
  <c r="H75" i="4"/>
  <c r="D75" i="4"/>
  <c r="B75" i="4"/>
  <c r="A75" i="4"/>
  <c r="H74" i="4"/>
  <c r="B74" i="4"/>
  <c r="D74" i="4"/>
  <c r="A74" i="4"/>
  <c r="H73" i="4"/>
  <c r="D73" i="4"/>
  <c r="B73" i="4"/>
  <c r="A73" i="4"/>
  <c r="H72" i="4"/>
  <c r="B72" i="4"/>
  <c r="D72" i="4"/>
  <c r="A72" i="4"/>
  <c r="H71" i="4"/>
  <c r="D71" i="4"/>
  <c r="B71" i="4"/>
  <c r="A71" i="4"/>
  <c r="H70" i="4"/>
  <c r="B70" i="4"/>
  <c r="D70" i="4"/>
  <c r="A70" i="4"/>
  <c r="H69" i="4"/>
  <c r="D69" i="4"/>
  <c r="B69" i="4"/>
  <c r="A69" i="4"/>
  <c r="H68" i="4"/>
  <c r="B68" i="4"/>
  <c r="D68" i="4"/>
  <c r="A68" i="4"/>
  <c r="H67" i="4"/>
  <c r="D67" i="4"/>
  <c r="B67" i="4"/>
  <c r="A67" i="4"/>
  <c r="H66" i="4"/>
  <c r="B66" i="4"/>
  <c r="D66" i="4"/>
  <c r="A66" i="4"/>
  <c r="H65" i="4"/>
  <c r="D65" i="4"/>
  <c r="B65" i="4"/>
  <c r="A65" i="4"/>
  <c r="H64" i="4"/>
  <c r="B64" i="4"/>
  <c r="D64" i="4"/>
  <c r="A64" i="4"/>
  <c r="H63" i="4"/>
  <c r="D63" i="4"/>
  <c r="B63" i="4"/>
  <c r="A63" i="4"/>
  <c r="H62" i="4"/>
  <c r="B62" i="4"/>
  <c r="D62" i="4"/>
  <c r="A62" i="4"/>
  <c r="H61" i="4"/>
  <c r="D61" i="4"/>
  <c r="B61" i="4"/>
  <c r="A61" i="4"/>
  <c r="H60" i="4"/>
  <c r="B60" i="4"/>
  <c r="D60" i="4"/>
  <c r="A60" i="4"/>
  <c r="H59" i="4"/>
  <c r="D59" i="4"/>
  <c r="B59" i="4"/>
  <c r="A59" i="4"/>
  <c r="H58" i="4"/>
  <c r="B58" i="4"/>
  <c r="D58" i="4"/>
  <c r="A58" i="4"/>
  <c r="H57" i="4"/>
  <c r="D57" i="4"/>
  <c r="B57" i="4"/>
  <c r="A57" i="4"/>
  <c r="H56" i="4"/>
  <c r="B56" i="4"/>
  <c r="D56" i="4"/>
  <c r="A56" i="4"/>
  <c r="H55" i="4"/>
  <c r="D55" i="4"/>
  <c r="B55" i="4"/>
  <c r="A55" i="4"/>
  <c r="H54" i="4"/>
  <c r="B54" i="4"/>
  <c r="D54" i="4"/>
  <c r="A54" i="4"/>
  <c r="H53" i="4"/>
  <c r="D53" i="4"/>
  <c r="B53" i="4"/>
  <c r="A53" i="4"/>
  <c r="H52" i="4"/>
  <c r="B52" i="4"/>
  <c r="D52" i="4"/>
  <c r="A52" i="4"/>
  <c r="H51" i="4"/>
  <c r="D51" i="4"/>
  <c r="B51" i="4"/>
  <c r="A51" i="4"/>
  <c r="H50" i="4"/>
  <c r="B50" i="4"/>
  <c r="D50" i="4"/>
  <c r="A50" i="4"/>
  <c r="H49" i="4"/>
  <c r="D49" i="4"/>
  <c r="B49" i="4"/>
  <c r="A49" i="4"/>
  <c r="H48" i="4"/>
  <c r="B48" i="4"/>
  <c r="D48" i="4"/>
  <c r="A48" i="4"/>
  <c r="H47" i="4"/>
  <c r="D47" i="4"/>
  <c r="B47" i="4"/>
  <c r="A47" i="4"/>
  <c r="H46" i="4"/>
  <c r="B46" i="4"/>
  <c r="D46" i="4"/>
  <c r="A46" i="4"/>
  <c r="H45" i="4"/>
  <c r="D45" i="4"/>
  <c r="B45" i="4"/>
  <c r="A45" i="4"/>
  <c r="H44" i="4"/>
  <c r="B44" i="4"/>
  <c r="D44" i="4"/>
  <c r="A44" i="4"/>
  <c r="H43" i="4"/>
  <c r="D43" i="4"/>
  <c r="B43" i="4"/>
  <c r="A43" i="4"/>
  <c r="H42" i="4"/>
  <c r="B42" i="4"/>
  <c r="D42" i="4"/>
  <c r="A42" i="4"/>
  <c r="H41" i="4"/>
  <c r="D41" i="4"/>
  <c r="B41" i="4"/>
  <c r="A41" i="4"/>
  <c r="H40" i="4"/>
  <c r="B40" i="4"/>
  <c r="D40" i="4"/>
  <c r="A40" i="4"/>
  <c r="H39" i="4"/>
  <c r="D39" i="4"/>
  <c r="B39" i="4"/>
  <c r="A39" i="4"/>
  <c r="H38" i="4"/>
  <c r="B38" i="4"/>
  <c r="D38" i="4"/>
  <c r="A38" i="4"/>
  <c r="H37" i="4"/>
  <c r="D37" i="4"/>
  <c r="B37" i="4"/>
  <c r="A37" i="4"/>
  <c r="H36" i="4"/>
  <c r="B36" i="4"/>
  <c r="D36" i="4"/>
  <c r="A36" i="4"/>
  <c r="H35" i="4"/>
  <c r="D35" i="4"/>
  <c r="B35" i="4"/>
  <c r="A35" i="4"/>
  <c r="H34" i="4"/>
  <c r="B34" i="4"/>
  <c r="D34" i="4"/>
  <c r="A34" i="4"/>
  <c r="H33" i="4"/>
  <c r="D33" i="4"/>
  <c r="B33" i="4"/>
  <c r="A33" i="4"/>
  <c r="H32" i="4"/>
  <c r="B32" i="4"/>
  <c r="D32" i="4"/>
  <c r="A32" i="4"/>
  <c r="H31" i="4"/>
  <c r="D31" i="4"/>
  <c r="B31" i="4"/>
  <c r="A31" i="4"/>
  <c r="H30" i="4"/>
  <c r="B30" i="4"/>
  <c r="D30" i="4"/>
  <c r="A30" i="4"/>
  <c r="H29" i="4"/>
  <c r="D29" i="4"/>
  <c r="B29" i="4"/>
  <c r="A29" i="4"/>
  <c r="H28" i="4"/>
  <c r="B28" i="4"/>
  <c r="D28" i="4"/>
  <c r="A28" i="4"/>
  <c r="H27" i="4"/>
  <c r="D27" i="4"/>
  <c r="B27" i="4"/>
  <c r="A27" i="4"/>
  <c r="H26" i="4"/>
  <c r="B26" i="4"/>
  <c r="D26" i="4"/>
  <c r="A26" i="4"/>
  <c r="H25" i="4"/>
  <c r="D25" i="4"/>
  <c r="B25" i="4"/>
  <c r="A25" i="4"/>
  <c r="H24" i="4"/>
  <c r="B24" i="4"/>
  <c r="D24" i="4"/>
  <c r="A24" i="4"/>
  <c r="H23" i="4"/>
  <c r="D23" i="4"/>
  <c r="B23" i="4"/>
  <c r="A23" i="4"/>
  <c r="H22" i="4"/>
  <c r="B22" i="4"/>
  <c r="D22" i="4"/>
  <c r="A22" i="4"/>
  <c r="H21" i="4"/>
  <c r="D21" i="4"/>
  <c r="B21" i="4"/>
  <c r="A21" i="4"/>
  <c r="H20" i="4"/>
  <c r="B20" i="4"/>
  <c r="D20" i="4"/>
  <c r="A20" i="4"/>
  <c r="H19" i="4"/>
  <c r="D19" i="4"/>
  <c r="B19" i="4"/>
  <c r="A19" i="4"/>
  <c r="H18" i="4"/>
  <c r="B18" i="4"/>
  <c r="D18" i="4"/>
  <c r="A18" i="4"/>
  <c r="H17" i="4"/>
  <c r="D17" i="4"/>
  <c r="B17" i="4"/>
  <c r="A17" i="4"/>
  <c r="H121" i="4"/>
  <c r="B121" i="4"/>
  <c r="D121" i="4"/>
  <c r="A121" i="4"/>
  <c r="H16" i="4"/>
  <c r="D16" i="4"/>
  <c r="B16" i="4"/>
  <c r="A16" i="4"/>
  <c r="H15" i="4"/>
  <c r="B15" i="4"/>
  <c r="D15" i="4"/>
  <c r="A15" i="4"/>
  <c r="H14" i="4"/>
  <c r="D14" i="4"/>
  <c r="B14" i="4"/>
  <c r="A14" i="4"/>
  <c r="H13" i="4"/>
  <c r="B13" i="4"/>
  <c r="D13" i="4"/>
  <c r="A13" i="4"/>
  <c r="H12" i="4"/>
  <c r="D12" i="4"/>
  <c r="B12" i="4"/>
  <c r="A12" i="4"/>
  <c r="H11" i="4"/>
  <c r="B11" i="4"/>
  <c r="D11" i="4"/>
  <c r="A11" i="4"/>
  <c r="X23" i="3"/>
  <c r="X16" i="3"/>
  <c r="X15" i="3"/>
  <c r="X7" i="3"/>
  <c r="X4" i="3"/>
  <c r="H3" i="3"/>
  <c r="H4" i="3"/>
  <c r="H5" i="3"/>
  <c r="H6" i="3"/>
  <c r="H7" i="3"/>
  <c r="X21" i="3"/>
  <c r="H8" i="3"/>
  <c r="W16" i="3"/>
  <c r="W11" i="3"/>
  <c r="E72" i="3"/>
  <c r="F72" i="3"/>
  <c r="P72" i="3"/>
  <c r="D13" i="1"/>
  <c r="Q174" i="1"/>
  <c r="Q51" i="3"/>
  <c r="E21" i="3"/>
  <c r="F21" i="3"/>
  <c r="C7" i="3"/>
  <c r="D9" i="3"/>
  <c r="E9" i="3"/>
  <c r="F16" i="3"/>
  <c r="C17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2" i="3"/>
  <c r="Q53" i="3"/>
  <c r="Q54" i="3"/>
  <c r="Q55" i="3"/>
  <c r="Q56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3" i="3"/>
  <c r="Q164" i="3"/>
  <c r="Q165" i="3"/>
  <c r="Q166" i="3"/>
  <c r="Q167" i="3"/>
  <c r="Q168" i="3"/>
  <c r="Q169" i="3"/>
  <c r="Q170" i="3"/>
  <c r="Q171" i="3"/>
  <c r="Q173" i="3"/>
  <c r="Z6" i="1"/>
  <c r="Z7" i="1"/>
  <c r="Z14" i="1"/>
  <c r="Z15" i="1"/>
  <c r="G16" i="2"/>
  <c r="G15" i="2"/>
  <c r="A9" i="2"/>
  <c r="C9" i="2"/>
  <c r="E21" i="2"/>
  <c r="G21" i="2"/>
  <c r="E22" i="2"/>
  <c r="G22" i="2"/>
  <c r="E23" i="2"/>
  <c r="G23" i="2"/>
  <c r="E24" i="2"/>
  <c r="G24" i="2"/>
  <c r="E25" i="2"/>
  <c r="G25" i="2"/>
  <c r="E26" i="2"/>
  <c r="G26" i="2"/>
  <c r="E27" i="2"/>
  <c r="G27" i="2"/>
  <c r="E28" i="2"/>
  <c r="G28" i="2"/>
  <c r="E29" i="2"/>
  <c r="G29" i="2"/>
  <c r="E30" i="2"/>
  <c r="G30" i="2"/>
  <c r="E31" i="2"/>
  <c r="G31" i="2"/>
  <c r="E32" i="2"/>
  <c r="G32" i="2"/>
  <c r="E33" i="2"/>
  <c r="G33" i="2"/>
  <c r="E34" i="2"/>
  <c r="G34" i="2"/>
  <c r="E35" i="2"/>
  <c r="G35" i="2"/>
  <c r="E36" i="2"/>
  <c r="G36" i="2"/>
  <c r="E37" i="2"/>
  <c r="G37" i="2"/>
  <c r="E38" i="2"/>
  <c r="G38" i="2"/>
  <c r="E39" i="2"/>
  <c r="G39" i="2"/>
  <c r="E40" i="2"/>
  <c r="G40" i="2"/>
  <c r="E41" i="2"/>
  <c r="G41" i="2"/>
  <c r="E42" i="2"/>
  <c r="G42" i="2"/>
  <c r="E43" i="2"/>
  <c r="G43" i="2"/>
  <c r="E44" i="2"/>
  <c r="G44" i="2"/>
  <c r="E45" i="2"/>
  <c r="G45" i="2"/>
  <c r="E46" i="2"/>
  <c r="G46" i="2"/>
  <c r="E47" i="2"/>
  <c r="G47" i="2"/>
  <c r="E48" i="2"/>
  <c r="G48" i="2"/>
  <c r="E49" i="2"/>
  <c r="G49" i="2"/>
  <c r="E50" i="2"/>
  <c r="G50" i="2"/>
  <c r="E51" i="2"/>
  <c r="G51" i="2"/>
  <c r="E52" i="2"/>
  <c r="G52" i="2"/>
  <c r="E53" i="2"/>
  <c r="G53" i="2"/>
  <c r="E54" i="2"/>
  <c r="G54" i="2"/>
  <c r="E55" i="2"/>
  <c r="G55" i="2"/>
  <c r="E56" i="2"/>
  <c r="G56" i="2"/>
  <c r="E57" i="2"/>
  <c r="G57" i="2"/>
  <c r="E58" i="2"/>
  <c r="G58" i="2"/>
  <c r="E59" i="2"/>
  <c r="G59" i="2"/>
  <c r="E60" i="2"/>
  <c r="G60" i="2"/>
  <c r="E61" i="2"/>
  <c r="G61" i="2"/>
  <c r="E62" i="2"/>
  <c r="G62" i="2"/>
  <c r="E63" i="2"/>
  <c r="G63" i="2"/>
  <c r="E64" i="2"/>
  <c r="G64" i="2"/>
  <c r="E65" i="2"/>
  <c r="G65" i="2"/>
  <c r="E66" i="2"/>
  <c r="G66" i="2"/>
  <c r="E67" i="2"/>
  <c r="G67" i="2"/>
  <c r="E68" i="2"/>
  <c r="G68" i="2"/>
  <c r="E69" i="2"/>
  <c r="G69" i="2"/>
  <c r="E70" i="2"/>
  <c r="G70" i="2"/>
  <c r="E71" i="2"/>
  <c r="G71" i="2"/>
  <c r="E72" i="2"/>
  <c r="G72" i="2"/>
  <c r="E73" i="2"/>
  <c r="G73" i="2"/>
  <c r="E74" i="2"/>
  <c r="G74" i="2"/>
  <c r="E75" i="2"/>
  <c r="G75" i="2"/>
  <c r="E76" i="2"/>
  <c r="G76" i="2"/>
  <c r="E77" i="2"/>
  <c r="G77" i="2"/>
  <c r="E78" i="2"/>
  <c r="G78" i="2"/>
  <c r="E79" i="2"/>
  <c r="G79" i="2"/>
  <c r="E80" i="2"/>
  <c r="G80" i="2"/>
  <c r="E81" i="2"/>
  <c r="G81" i="2"/>
  <c r="E82" i="2"/>
  <c r="G82" i="2"/>
  <c r="E83" i="2"/>
  <c r="G83" i="2"/>
  <c r="E84" i="2"/>
  <c r="G84" i="2"/>
  <c r="E85" i="2"/>
  <c r="G85" i="2"/>
  <c r="E86" i="2"/>
  <c r="G86" i="2"/>
  <c r="E87" i="2"/>
  <c r="G87" i="2"/>
  <c r="E88" i="2"/>
  <c r="G88" i="2"/>
  <c r="E89" i="2"/>
  <c r="G89" i="2"/>
  <c r="E90" i="2"/>
  <c r="G90" i="2"/>
  <c r="E91" i="2"/>
  <c r="G91" i="2"/>
  <c r="E92" i="2"/>
  <c r="G92" i="2"/>
  <c r="E93" i="2"/>
  <c r="G93" i="2"/>
  <c r="E94" i="2"/>
  <c r="G94" i="2"/>
  <c r="E95" i="2"/>
  <c r="G95" i="2"/>
  <c r="E96" i="2"/>
  <c r="G96" i="2"/>
  <c r="E97" i="2"/>
  <c r="G97" i="2"/>
  <c r="E98" i="2"/>
  <c r="G98" i="2"/>
  <c r="E99" i="2"/>
  <c r="G99" i="2"/>
  <c r="E100" i="2"/>
  <c r="G100" i="2"/>
  <c r="E101" i="2"/>
  <c r="G101" i="2"/>
  <c r="E102" i="2"/>
  <c r="G102" i="2"/>
  <c r="E103" i="2"/>
  <c r="G103" i="2"/>
  <c r="E104" i="2"/>
  <c r="G104" i="2"/>
  <c r="E105" i="2"/>
  <c r="G105" i="2"/>
  <c r="E106" i="2"/>
  <c r="G106" i="2"/>
  <c r="E107" i="2"/>
  <c r="G107" i="2"/>
  <c r="E108" i="2"/>
  <c r="G108" i="2"/>
  <c r="E109" i="2"/>
  <c r="G109" i="2"/>
  <c r="E110" i="2"/>
  <c r="G110" i="2"/>
  <c r="E111" i="2"/>
  <c r="G111" i="2"/>
  <c r="E112" i="2"/>
  <c r="G112" i="2"/>
  <c r="E113" i="2"/>
  <c r="G113" i="2"/>
  <c r="E114" i="2"/>
  <c r="G114" i="2"/>
  <c r="E115" i="2"/>
  <c r="G115" i="2"/>
  <c r="E116" i="2"/>
  <c r="G116" i="2"/>
  <c r="E117" i="2"/>
  <c r="G117" i="2"/>
  <c r="E118" i="2"/>
  <c r="G118" i="2"/>
  <c r="E119" i="2"/>
  <c r="G119" i="2"/>
  <c r="E120" i="2"/>
  <c r="G120" i="2"/>
  <c r="E121" i="2"/>
  <c r="G121" i="2"/>
  <c r="E122" i="2"/>
  <c r="G122" i="2"/>
  <c r="E123" i="2"/>
  <c r="G123" i="2"/>
  <c r="E124" i="2"/>
  <c r="G124" i="2"/>
  <c r="E125" i="2"/>
  <c r="G125" i="2"/>
  <c r="E126" i="2"/>
  <c r="G126" i="2"/>
  <c r="E127" i="2"/>
  <c r="E128" i="2"/>
  <c r="G128" i="2"/>
  <c r="E129" i="2"/>
  <c r="G129" i="2"/>
  <c r="E130" i="2"/>
  <c r="G130" i="2"/>
  <c r="E131" i="2"/>
  <c r="G131" i="2"/>
  <c r="E132" i="2"/>
  <c r="G132" i="2"/>
  <c r="E133" i="2"/>
  <c r="G133" i="2"/>
  <c r="E134" i="2"/>
  <c r="G134" i="2"/>
  <c r="E135" i="2"/>
  <c r="G135" i="2"/>
  <c r="E136" i="2"/>
  <c r="E137" i="2"/>
  <c r="G137" i="2"/>
  <c r="H16" i="2"/>
  <c r="H15" i="2"/>
  <c r="D21" i="2"/>
  <c r="D22" i="2"/>
  <c r="H22" i="2"/>
  <c r="D23" i="2"/>
  <c r="H23" i="2"/>
  <c r="D24" i="2"/>
  <c r="H24" i="2"/>
  <c r="D25" i="2"/>
  <c r="H25" i="2"/>
  <c r="D26" i="2"/>
  <c r="H26" i="2"/>
  <c r="D27" i="2"/>
  <c r="H27" i="2"/>
  <c r="D28" i="2"/>
  <c r="J28" i="2"/>
  <c r="D29" i="2"/>
  <c r="H29" i="2"/>
  <c r="D30" i="2"/>
  <c r="H30" i="2"/>
  <c r="D31" i="2"/>
  <c r="H31" i="2"/>
  <c r="D32" i="2"/>
  <c r="H32" i="2"/>
  <c r="D33" i="2"/>
  <c r="H33" i="2"/>
  <c r="D34" i="2"/>
  <c r="H34" i="2"/>
  <c r="D35" i="2"/>
  <c r="D36" i="2"/>
  <c r="H36" i="2"/>
  <c r="D37" i="2"/>
  <c r="H37" i="2"/>
  <c r="D38" i="2"/>
  <c r="H38" i="2"/>
  <c r="D39" i="2"/>
  <c r="H39" i="2"/>
  <c r="D40" i="2"/>
  <c r="H40" i="2"/>
  <c r="D41" i="2"/>
  <c r="H41" i="2"/>
  <c r="D42" i="2"/>
  <c r="H42" i="2"/>
  <c r="D43" i="2"/>
  <c r="H43" i="2"/>
  <c r="D44" i="2"/>
  <c r="D45" i="2"/>
  <c r="H45" i="2"/>
  <c r="D46" i="2"/>
  <c r="H46" i="2"/>
  <c r="D47" i="2"/>
  <c r="H47" i="2"/>
  <c r="D48" i="2"/>
  <c r="H48" i="2"/>
  <c r="D49" i="2"/>
  <c r="H49" i="2"/>
  <c r="D50" i="2"/>
  <c r="H50" i="2"/>
  <c r="D51" i="2"/>
  <c r="H51" i="2"/>
  <c r="D52" i="2"/>
  <c r="H52" i="2"/>
  <c r="D53" i="2"/>
  <c r="D54" i="2"/>
  <c r="H54" i="2"/>
  <c r="D55" i="2"/>
  <c r="H55" i="2"/>
  <c r="D56" i="2"/>
  <c r="H56" i="2"/>
  <c r="D57" i="2"/>
  <c r="H57" i="2"/>
  <c r="D58" i="2"/>
  <c r="H58" i="2"/>
  <c r="D59" i="2"/>
  <c r="H59" i="2"/>
  <c r="D60" i="2"/>
  <c r="J60" i="2"/>
  <c r="D61" i="2"/>
  <c r="H61" i="2"/>
  <c r="D62" i="2"/>
  <c r="H62" i="2"/>
  <c r="D63" i="2"/>
  <c r="H63" i="2"/>
  <c r="D64" i="2"/>
  <c r="H64" i="2"/>
  <c r="D65" i="2"/>
  <c r="H65" i="2"/>
  <c r="D66" i="2"/>
  <c r="H66" i="2"/>
  <c r="D67" i="2"/>
  <c r="D68" i="2"/>
  <c r="H68" i="2"/>
  <c r="D69" i="2"/>
  <c r="H69" i="2"/>
  <c r="D70" i="2"/>
  <c r="H70" i="2"/>
  <c r="D71" i="2"/>
  <c r="H71" i="2"/>
  <c r="D72" i="2"/>
  <c r="H72" i="2"/>
  <c r="D73" i="2"/>
  <c r="H73" i="2"/>
  <c r="D74" i="2"/>
  <c r="H74" i="2"/>
  <c r="D75" i="2"/>
  <c r="H75" i="2"/>
  <c r="D76" i="2"/>
  <c r="H76" i="2"/>
  <c r="D77" i="2"/>
  <c r="H77" i="2"/>
  <c r="D78" i="2"/>
  <c r="H78" i="2"/>
  <c r="D79" i="2"/>
  <c r="H79" i="2"/>
  <c r="D80" i="2"/>
  <c r="H80" i="2"/>
  <c r="D81" i="2"/>
  <c r="H81" i="2"/>
  <c r="D82" i="2"/>
  <c r="H82" i="2"/>
  <c r="D83" i="2"/>
  <c r="H83" i="2"/>
  <c r="D84" i="2"/>
  <c r="H84" i="2"/>
  <c r="D85" i="2"/>
  <c r="H85" i="2"/>
  <c r="D86" i="2"/>
  <c r="H86" i="2"/>
  <c r="D87" i="2"/>
  <c r="H87" i="2"/>
  <c r="D88" i="2"/>
  <c r="H88" i="2"/>
  <c r="D89" i="2"/>
  <c r="H89" i="2"/>
  <c r="D90" i="2"/>
  <c r="H90" i="2"/>
  <c r="D91" i="2"/>
  <c r="H91" i="2"/>
  <c r="D92" i="2"/>
  <c r="H92" i="2"/>
  <c r="D93" i="2"/>
  <c r="H93" i="2"/>
  <c r="D94" i="2"/>
  <c r="H94" i="2"/>
  <c r="D95" i="2"/>
  <c r="H95" i="2"/>
  <c r="D96" i="2"/>
  <c r="H96" i="2"/>
  <c r="D97" i="2"/>
  <c r="H97" i="2"/>
  <c r="D98" i="2"/>
  <c r="H98" i="2"/>
  <c r="D99" i="2"/>
  <c r="H99" i="2"/>
  <c r="D100" i="2"/>
  <c r="H100" i="2"/>
  <c r="D101" i="2"/>
  <c r="H101" i="2"/>
  <c r="D102" i="2"/>
  <c r="H102" i="2"/>
  <c r="D103" i="2"/>
  <c r="H103" i="2"/>
  <c r="D104" i="2"/>
  <c r="H104" i="2"/>
  <c r="D105" i="2"/>
  <c r="H105" i="2"/>
  <c r="D106" i="2"/>
  <c r="H106" i="2"/>
  <c r="D107" i="2"/>
  <c r="H107" i="2"/>
  <c r="D108" i="2"/>
  <c r="H108" i="2"/>
  <c r="D109" i="2"/>
  <c r="H109" i="2"/>
  <c r="D110" i="2"/>
  <c r="H110" i="2"/>
  <c r="D111" i="2"/>
  <c r="H111" i="2"/>
  <c r="D112" i="2"/>
  <c r="H112" i="2"/>
  <c r="D113" i="2"/>
  <c r="H113" i="2"/>
  <c r="D114" i="2"/>
  <c r="H114" i="2"/>
  <c r="D115" i="2"/>
  <c r="H115" i="2"/>
  <c r="D116" i="2"/>
  <c r="H116" i="2"/>
  <c r="D117" i="2"/>
  <c r="H117" i="2"/>
  <c r="D118" i="2"/>
  <c r="H118" i="2"/>
  <c r="D119" i="2"/>
  <c r="H119" i="2"/>
  <c r="D120" i="2"/>
  <c r="H120" i="2"/>
  <c r="D121" i="2"/>
  <c r="H121" i="2"/>
  <c r="D122" i="2"/>
  <c r="H122" i="2"/>
  <c r="D123" i="2"/>
  <c r="H123" i="2"/>
  <c r="D124" i="2"/>
  <c r="H124" i="2"/>
  <c r="D125" i="2"/>
  <c r="H125" i="2"/>
  <c r="D126" i="2"/>
  <c r="H126" i="2"/>
  <c r="D127" i="2"/>
  <c r="H127" i="2"/>
  <c r="D128" i="2"/>
  <c r="H128" i="2"/>
  <c r="D129" i="2"/>
  <c r="H129" i="2"/>
  <c r="D130" i="2"/>
  <c r="H130" i="2"/>
  <c r="D131" i="2"/>
  <c r="H131" i="2"/>
  <c r="D132" i="2"/>
  <c r="H132" i="2"/>
  <c r="D133" i="2"/>
  <c r="H133" i="2"/>
  <c r="D134" i="2"/>
  <c r="H134" i="2"/>
  <c r="D135" i="2"/>
  <c r="H135" i="2"/>
  <c r="D136" i="2"/>
  <c r="H136" i="2"/>
  <c r="D137" i="2"/>
  <c r="H137" i="2"/>
  <c r="J16" i="2"/>
  <c r="J15" i="2"/>
  <c r="J12" i="2"/>
  <c r="J22" i="2"/>
  <c r="J23" i="2"/>
  <c r="J24" i="2"/>
  <c r="J25" i="2"/>
  <c r="J26" i="2"/>
  <c r="J27" i="2"/>
  <c r="J29" i="2"/>
  <c r="J30" i="2"/>
  <c r="J31" i="2"/>
  <c r="J32" i="2"/>
  <c r="J33" i="2"/>
  <c r="J34" i="2"/>
  <c r="J36" i="2"/>
  <c r="J37" i="2"/>
  <c r="J38" i="2"/>
  <c r="J39" i="2"/>
  <c r="J40" i="2"/>
  <c r="J41" i="2"/>
  <c r="J42" i="2"/>
  <c r="J43" i="2"/>
  <c r="J45" i="2"/>
  <c r="J46" i="2"/>
  <c r="J47" i="2"/>
  <c r="J48" i="2"/>
  <c r="J49" i="2"/>
  <c r="J50" i="2"/>
  <c r="J51" i="2"/>
  <c r="J52" i="2"/>
  <c r="J54" i="2"/>
  <c r="J55" i="2"/>
  <c r="J56" i="2"/>
  <c r="J57" i="2"/>
  <c r="J58" i="2"/>
  <c r="J59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I16" i="2"/>
  <c r="I15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6" i="2"/>
  <c r="I37" i="2"/>
  <c r="I38" i="2"/>
  <c r="I39" i="2"/>
  <c r="I40" i="2"/>
  <c r="I41" i="2"/>
  <c r="I42" i="2"/>
  <c r="I43" i="2"/>
  <c r="I45" i="2"/>
  <c r="I46" i="2"/>
  <c r="I47" i="2"/>
  <c r="I48" i="2"/>
  <c r="I49" i="2"/>
  <c r="I50" i="2"/>
  <c r="I51" i="2"/>
  <c r="I52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K16" i="2"/>
  <c r="K15" i="2"/>
  <c r="K12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6" i="2"/>
  <c r="K37" i="2"/>
  <c r="K38" i="2"/>
  <c r="K39" i="2"/>
  <c r="K40" i="2"/>
  <c r="K41" i="2"/>
  <c r="K42" i="2"/>
  <c r="K43" i="2"/>
  <c r="K45" i="2"/>
  <c r="K46" i="2"/>
  <c r="K47" i="2"/>
  <c r="K48" i="2"/>
  <c r="K49" i="2"/>
  <c r="K50" i="2"/>
  <c r="K51" i="2"/>
  <c r="K52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8" i="2"/>
  <c r="K129" i="2"/>
  <c r="K130" i="2"/>
  <c r="K131" i="2"/>
  <c r="K132" i="2"/>
  <c r="K133" i="2"/>
  <c r="K134" i="2"/>
  <c r="K135" i="2"/>
  <c r="K137" i="2"/>
  <c r="F16" i="2"/>
  <c r="F15" i="2"/>
  <c r="F12" i="2"/>
  <c r="F13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L16" i="2"/>
  <c r="L15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6" i="2"/>
  <c r="L37" i="2"/>
  <c r="L38" i="2"/>
  <c r="L39" i="2"/>
  <c r="L40" i="2"/>
  <c r="L41" i="2"/>
  <c r="L42" i="2"/>
  <c r="L43" i="2"/>
  <c r="L45" i="2"/>
  <c r="L46" i="2"/>
  <c r="L47" i="2"/>
  <c r="L48" i="2"/>
  <c r="L49" i="2"/>
  <c r="L50" i="2"/>
  <c r="L51" i="2"/>
  <c r="L52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8" i="2"/>
  <c r="L129" i="2"/>
  <c r="L130" i="2"/>
  <c r="L131" i="2"/>
  <c r="L132" i="2"/>
  <c r="L133" i="2"/>
  <c r="L134" i="2"/>
  <c r="L135" i="2"/>
  <c r="L137" i="2"/>
  <c r="C16" i="2"/>
  <c r="C15" i="2"/>
  <c r="E335" i="2"/>
  <c r="D335" i="2"/>
  <c r="H335" i="2"/>
  <c r="F335" i="2"/>
  <c r="J335" i="2"/>
  <c r="E334" i="2"/>
  <c r="L334" i="2"/>
  <c r="D334" i="2"/>
  <c r="H334" i="2"/>
  <c r="I334" i="2"/>
  <c r="E333" i="2"/>
  <c r="D333" i="2"/>
  <c r="L333" i="2"/>
  <c r="I333" i="2"/>
  <c r="G333" i="2"/>
  <c r="E332" i="2"/>
  <c r="D332" i="2"/>
  <c r="F332" i="2"/>
  <c r="L332" i="2"/>
  <c r="K332" i="2"/>
  <c r="G332" i="2"/>
  <c r="E331" i="2"/>
  <c r="D331" i="2"/>
  <c r="H331" i="2"/>
  <c r="F331" i="2"/>
  <c r="K331" i="2"/>
  <c r="J331" i="2"/>
  <c r="E330" i="2"/>
  <c r="D330" i="2"/>
  <c r="I330" i="2"/>
  <c r="F330" i="2"/>
  <c r="J330" i="2"/>
  <c r="E329" i="2"/>
  <c r="D329" i="2"/>
  <c r="H329" i="2"/>
  <c r="L329" i="2"/>
  <c r="G329" i="2"/>
  <c r="E328" i="2"/>
  <c r="D328" i="2"/>
  <c r="F328" i="2"/>
  <c r="H328" i="2"/>
  <c r="L328" i="2"/>
  <c r="K328" i="2"/>
  <c r="I328" i="2"/>
  <c r="G328" i="2"/>
  <c r="E327" i="2"/>
  <c r="D327" i="2"/>
  <c r="F327" i="2"/>
  <c r="H327" i="2"/>
  <c r="J327" i="2"/>
  <c r="I327" i="2"/>
  <c r="E326" i="2"/>
  <c r="D326" i="2"/>
  <c r="F326" i="2"/>
  <c r="H326" i="2"/>
  <c r="J326" i="2"/>
  <c r="I326" i="2"/>
  <c r="E325" i="2"/>
  <c r="D325" i="2"/>
  <c r="H325" i="2"/>
  <c r="L325" i="2"/>
  <c r="I325" i="2"/>
  <c r="G325" i="2"/>
  <c r="E324" i="2"/>
  <c r="D324" i="2"/>
  <c r="F324" i="2"/>
  <c r="L324" i="2"/>
  <c r="K324" i="2"/>
  <c r="G324" i="2"/>
  <c r="E323" i="2"/>
  <c r="D323" i="2"/>
  <c r="H323" i="2"/>
  <c r="F323" i="2"/>
  <c r="K323" i="2"/>
  <c r="J323" i="2"/>
  <c r="E322" i="2"/>
  <c r="D322" i="2"/>
  <c r="I322" i="2"/>
  <c r="F322" i="2"/>
  <c r="J322" i="2"/>
  <c r="E321" i="2"/>
  <c r="D321" i="2"/>
  <c r="H321" i="2"/>
  <c r="L321" i="2"/>
  <c r="G321" i="2"/>
  <c r="E320" i="2"/>
  <c r="D320" i="2"/>
  <c r="F320" i="2"/>
  <c r="H320" i="2"/>
  <c r="L320" i="2"/>
  <c r="K320" i="2"/>
  <c r="I320" i="2"/>
  <c r="G320" i="2"/>
  <c r="E319" i="2"/>
  <c r="D319" i="2"/>
  <c r="H319" i="2"/>
  <c r="F319" i="2"/>
  <c r="K319" i="2"/>
  <c r="J319" i="2"/>
  <c r="I319" i="2"/>
  <c r="E318" i="2"/>
  <c r="D318" i="2"/>
  <c r="E317" i="2"/>
  <c r="D317" i="2"/>
  <c r="G317" i="2"/>
  <c r="E316" i="2"/>
  <c r="D316" i="2"/>
  <c r="F316" i="2"/>
  <c r="L316" i="2"/>
  <c r="K316" i="2"/>
  <c r="G316" i="2"/>
  <c r="E315" i="2"/>
  <c r="D315" i="2"/>
  <c r="H315" i="2"/>
  <c r="F315" i="2"/>
  <c r="K315" i="2"/>
  <c r="J315" i="2"/>
  <c r="E314" i="2"/>
  <c r="D314" i="2"/>
  <c r="F314" i="2"/>
  <c r="J314" i="2"/>
  <c r="I314" i="2"/>
  <c r="E313" i="2"/>
  <c r="D313" i="2"/>
  <c r="L313" i="2"/>
  <c r="G313" i="2"/>
  <c r="E312" i="2"/>
  <c r="D312" i="2"/>
  <c r="F312" i="2"/>
  <c r="H312" i="2"/>
  <c r="L312" i="2"/>
  <c r="K312" i="2"/>
  <c r="I312" i="2"/>
  <c r="G312" i="2"/>
  <c r="E311" i="2"/>
  <c r="D311" i="2"/>
  <c r="F311" i="2"/>
  <c r="H311" i="2"/>
  <c r="K311" i="2"/>
  <c r="J311" i="2"/>
  <c r="I311" i="2"/>
  <c r="E310" i="2"/>
  <c r="D310" i="2"/>
  <c r="H310" i="2"/>
  <c r="E309" i="2"/>
  <c r="D309" i="2"/>
  <c r="H309" i="2"/>
  <c r="G309" i="2"/>
  <c r="E308" i="2"/>
  <c r="D308" i="2"/>
  <c r="L308" i="2"/>
  <c r="K308" i="2"/>
  <c r="G308" i="2"/>
  <c r="E307" i="2"/>
  <c r="K307" i="2"/>
  <c r="D307" i="2"/>
  <c r="H307" i="2"/>
  <c r="F307" i="2"/>
  <c r="J307" i="2"/>
  <c r="E306" i="2"/>
  <c r="D306" i="2"/>
  <c r="F306" i="2"/>
  <c r="H306" i="2"/>
  <c r="J306" i="2"/>
  <c r="I306" i="2"/>
  <c r="E305" i="2"/>
  <c r="D305" i="2"/>
  <c r="H305" i="2"/>
  <c r="I305" i="2"/>
  <c r="G305" i="2"/>
  <c r="E304" i="2"/>
  <c r="D304" i="2"/>
  <c r="F304" i="2"/>
  <c r="H304" i="2"/>
  <c r="L304" i="2"/>
  <c r="K304" i="2"/>
  <c r="I304" i="2"/>
  <c r="G304" i="2"/>
  <c r="E303" i="2"/>
  <c r="D303" i="2"/>
  <c r="F303" i="2"/>
  <c r="H303" i="2"/>
  <c r="J303" i="2"/>
  <c r="I303" i="2"/>
  <c r="E302" i="2"/>
  <c r="D302" i="2"/>
  <c r="F302" i="2"/>
  <c r="J302" i="2"/>
  <c r="I302" i="2"/>
  <c r="E301" i="2"/>
  <c r="D301" i="2"/>
  <c r="H301" i="2"/>
  <c r="F301" i="2"/>
  <c r="J301" i="2"/>
  <c r="I301" i="2"/>
  <c r="G301" i="2"/>
  <c r="E300" i="2"/>
  <c r="D300" i="2"/>
  <c r="K300" i="2"/>
  <c r="G300" i="2"/>
  <c r="E299" i="2"/>
  <c r="D299" i="2"/>
  <c r="H299" i="2"/>
  <c r="F299" i="2"/>
  <c r="L299" i="2"/>
  <c r="K299" i="2"/>
  <c r="J299" i="2"/>
  <c r="G299" i="2"/>
  <c r="E298" i="2"/>
  <c r="D298" i="2"/>
  <c r="F298" i="2"/>
  <c r="E297" i="2"/>
  <c r="D297" i="2"/>
  <c r="F297" i="2"/>
  <c r="H297" i="2"/>
  <c r="L297" i="2"/>
  <c r="J297" i="2"/>
  <c r="I297" i="2"/>
  <c r="G297" i="2"/>
  <c r="E296" i="2"/>
  <c r="D296" i="2"/>
  <c r="L296" i="2"/>
  <c r="J296" i="2"/>
  <c r="G296" i="2"/>
  <c r="E295" i="2"/>
  <c r="D295" i="2"/>
  <c r="H295" i="2"/>
  <c r="K295" i="2"/>
  <c r="E294" i="2"/>
  <c r="D294" i="2"/>
  <c r="F294" i="2"/>
  <c r="L294" i="2"/>
  <c r="G294" i="2"/>
  <c r="E293" i="2"/>
  <c r="D293" i="2"/>
  <c r="F293" i="2"/>
  <c r="H293" i="2"/>
  <c r="L293" i="2"/>
  <c r="K293" i="2"/>
  <c r="I293" i="2"/>
  <c r="G293" i="2"/>
  <c r="E292" i="2"/>
  <c r="L292" i="2"/>
  <c r="D292" i="2"/>
  <c r="H292" i="2"/>
  <c r="F292" i="2"/>
  <c r="K292" i="2"/>
  <c r="J292" i="2"/>
  <c r="G292" i="2"/>
  <c r="E291" i="2"/>
  <c r="G291" i="2"/>
  <c r="D291" i="2"/>
  <c r="E290" i="2"/>
  <c r="D290" i="2"/>
  <c r="F290" i="2"/>
  <c r="H290" i="2"/>
  <c r="L290" i="2"/>
  <c r="I290" i="2"/>
  <c r="G290" i="2"/>
  <c r="E289" i="2"/>
  <c r="D289" i="2"/>
  <c r="K289" i="2"/>
  <c r="G289" i="2"/>
  <c r="E288" i="2"/>
  <c r="D288" i="2"/>
  <c r="H288" i="2"/>
  <c r="F288" i="2"/>
  <c r="J288" i="2"/>
  <c r="E287" i="2"/>
  <c r="D287" i="2"/>
  <c r="F287" i="2"/>
  <c r="J287" i="2"/>
  <c r="I287" i="2"/>
  <c r="E286" i="2"/>
  <c r="D286" i="2"/>
  <c r="J286" i="2"/>
  <c r="F286" i="2"/>
  <c r="L286" i="2"/>
  <c r="I286" i="2"/>
  <c r="G286" i="2"/>
  <c r="E285" i="2"/>
  <c r="D285" i="2"/>
  <c r="F285" i="2"/>
  <c r="H285" i="2"/>
  <c r="L285" i="2"/>
  <c r="K285" i="2"/>
  <c r="I285" i="2"/>
  <c r="G285" i="2"/>
  <c r="E284" i="2"/>
  <c r="D284" i="2"/>
  <c r="F284" i="2"/>
  <c r="H284" i="2"/>
  <c r="J284" i="2"/>
  <c r="I284" i="2"/>
  <c r="E283" i="2"/>
  <c r="D283" i="2"/>
  <c r="H283" i="2"/>
  <c r="F283" i="2"/>
  <c r="J283" i="2"/>
  <c r="I283" i="2"/>
  <c r="E282" i="2"/>
  <c r="G282" i="2"/>
  <c r="D282" i="2"/>
  <c r="F282" i="2"/>
  <c r="H282" i="2"/>
  <c r="L282" i="2"/>
  <c r="J282" i="2"/>
  <c r="I282" i="2"/>
  <c r="E281" i="2"/>
  <c r="D281" i="2"/>
  <c r="H281" i="2"/>
  <c r="L281" i="2"/>
  <c r="K281" i="2"/>
  <c r="I281" i="2"/>
  <c r="G281" i="2"/>
  <c r="E280" i="2"/>
  <c r="K280" i="2"/>
  <c r="D280" i="2"/>
  <c r="H280" i="2"/>
  <c r="F280" i="2"/>
  <c r="L280" i="2"/>
  <c r="J280" i="2"/>
  <c r="E279" i="2"/>
  <c r="D279" i="2"/>
  <c r="F279" i="2"/>
  <c r="H279" i="2"/>
  <c r="K279" i="2"/>
  <c r="J279" i="2"/>
  <c r="I279" i="2"/>
  <c r="E278" i="2"/>
  <c r="D278" i="2"/>
  <c r="I278" i="2"/>
  <c r="L278" i="2"/>
  <c r="J278" i="2"/>
  <c r="E277" i="2"/>
  <c r="D277" i="2"/>
  <c r="I277" i="2"/>
  <c r="H277" i="2"/>
  <c r="K277" i="2"/>
  <c r="G277" i="2"/>
  <c r="E276" i="2"/>
  <c r="D276" i="2"/>
  <c r="F276" i="2"/>
  <c r="H276" i="2"/>
  <c r="J276" i="2"/>
  <c r="I276" i="2"/>
  <c r="E275" i="2"/>
  <c r="D275" i="2"/>
  <c r="H275" i="2"/>
  <c r="F275" i="2"/>
  <c r="J275" i="2"/>
  <c r="I275" i="2"/>
  <c r="E274" i="2"/>
  <c r="G274" i="2"/>
  <c r="D274" i="2"/>
  <c r="F274" i="2"/>
  <c r="H274" i="2"/>
  <c r="L274" i="2"/>
  <c r="J274" i="2"/>
  <c r="I274" i="2"/>
  <c r="E273" i="2"/>
  <c r="D273" i="2"/>
  <c r="H273" i="2"/>
  <c r="L273" i="2"/>
  <c r="K273" i="2"/>
  <c r="I273" i="2"/>
  <c r="G273" i="2"/>
  <c r="E272" i="2"/>
  <c r="K272" i="2"/>
  <c r="D272" i="2"/>
  <c r="H272" i="2"/>
  <c r="F272" i="2"/>
  <c r="L272" i="2"/>
  <c r="J272" i="2"/>
  <c r="E271" i="2"/>
  <c r="D271" i="2"/>
  <c r="F271" i="2"/>
  <c r="H271" i="2"/>
  <c r="K271" i="2"/>
  <c r="J271" i="2"/>
  <c r="I271" i="2"/>
  <c r="E270" i="2"/>
  <c r="D270" i="2"/>
  <c r="I270" i="2"/>
  <c r="L270" i="2"/>
  <c r="J270" i="2"/>
  <c r="E269" i="2"/>
  <c r="D269" i="2"/>
  <c r="I269" i="2"/>
  <c r="H269" i="2"/>
  <c r="K269" i="2"/>
  <c r="G269" i="2"/>
  <c r="E268" i="2"/>
  <c r="D268" i="2"/>
  <c r="H268" i="2"/>
  <c r="F268" i="2"/>
  <c r="L268" i="2"/>
  <c r="J268" i="2"/>
  <c r="I268" i="2"/>
  <c r="E267" i="2"/>
  <c r="D267" i="2"/>
  <c r="F267" i="2"/>
  <c r="H267" i="2"/>
  <c r="K267" i="2"/>
  <c r="J267" i="2"/>
  <c r="I267" i="2"/>
  <c r="E266" i="2"/>
  <c r="L266" i="2"/>
  <c r="D266" i="2"/>
  <c r="I266" i="2"/>
  <c r="J266" i="2"/>
  <c r="E265" i="2"/>
  <c r="D265" i="2"/>
  <c r="L265" i="2"/>
  <c r="F265" i="2"/>
  <c r="H265" i="2"/>
  <c r="J265" i="2"/>
  <c r="I265" i="2"/>
  <c r="G265" i="2"/>
  <c r="E264" i="2"/>
  <c r="D264" i="2"/>
  <c r="F264" i="2"/>
  <c r="H264" i="2"/>
  <c r="L264" i="2"/>
  <c r="J264" i="2"/>
  <c r="I264" i="2"/>
  <c r="G264" i="2"/>
  <c r="E263" i="2"/>
  <c r="D263" i="2"/>
  <c r="L263" i="2"/>
  <c r="K263" i="2"/>
  <c r="G263" i="2"/>
  <c r="E262" i="2"/>
  <c r="L262" i="2"/>
  <c r="D262" i="2"/>
  <c r="F262" i="2"/>
  <c r="H262" i="2"/>
  <c r="J262" i="2"/>
  <c r="I262" i="2"/>
  <c r="E261" i="2"/>
  <c r="D261" i="2"/>
  <c r="F261" i="2"/>
  <c r="H261" i="2"/>
  <c r="I261" i="2"/>
  <c r="E260" i="2"/>
  <c r="D260" i="2"/>
  <c r="G260" i="2"/>
  <c r="E259" i="2"/>
  <c r="D259" i="2"/>
  <c r="F259" i="2"/>
  <c r="H259" i="2"/>
  <c r="L259" i="2"/>
  <c r="K259" i="2"/>
  <c r="I259" i="2"/>
  <c r="G259" i="2"/>
  <c r="E258" i="2"/>
  <c r="G258" i="2"/>
  <c r="D258" i="2"/>
  <c r="H258" i="2"/>
  <c r="F258" i="2"/>
  <c r="K258" i="2"/>
  <c r="J258" i="2"/>
  <c r="E257" i="2"/>
  <c r="G257" i="2"/>
  <c r="D257" i="2"/>
  <c r="H257" i="2"/>
  <c r="F257" i="2"/>
  <c r="J257" i="2"/>
  <c r="E256" i="2"/>
  <c r="D256" i="2"/>
  <c r="F256" i="2"/>
  <c r="H256" i="2"/>
  <c r="L256" i="2"/>
  <c r="J256" i="2"/>
  <c r="I256" i="2"/>
  <c r="G256" i="2"/>
  <c r="E255" i="2"/>
  <c r="D255" i="2"/>
  <c r="L255" i="2"/>
  <c r="K255" i="2"/>
  <c r="G255" i="2"/>
  <c r="E254" i="2"/>
  <c r="L254" i="2"/>
  <c r="D254" i="2"/>
  <c r="F254" i="2"/>
  <c r="H254" i="2"/>
  <c r="J254" i="2"/>
  <c r="I254" i="2"/>
  <c r="E253" i="2"/>
  <c r="D253" i="2"/>
  <c r="F253" i="2"/>
  <c r="H253" i="2"/>
  <c r="I253" i="2"/>
  <c r="E252" i="2"/>
  <c r="D252" i="2"/>
  <c r="G252" i="2"/>
  <c r="E251" i="2"/>
  <c r="D251" i="2"/>
  <c r="F251" i="2"/>
  <c r="H251" i="2"/>
  <c r="L251" i="2"/>
  <c r="K251" i="2"/>
  <c r="I251" i="2"/>
  <c r="G251" i="2"/>
  <c r="E250" i="2"/>
  <c r="G250" i="2"/>
  <c r="D250" i="2"/>
  <c r="H250" i="2"/>
  <c r="F250" i="2"/>
  <c r="K250" i="2"/>
  <c r="J250" i="2"/>
  <c r="E249" i="2"/>
  <c r="G249" i="2"/>
  <c r="D249" i="2"/>
  <c r="H249" i="2"/>
  <c r="F249" i="2"/>
  <c r="J249" i="2"/>
  <c r="E248" i="2"/>
  <c r="D248" i="2"/>
  <c r="F248" i="2"/>
  <c r="H248" i="2"/>
  <c r="L248" i="2"/>
  <c r="J248" i="2"/>
  <c r="I248" i="2"/>
  <c r="G248" i="2"/>
  <c r="E247" i="2"/>
  <c r="D247" i="2"/>
  <c r="L247" i="2"/>
  <c r="K247" i="2"/>
  <c r="G247" i="2"/>
  <c r="E246" i="2"/>
  <c r="L246" i="2"/>
  <c r="D246" i="2"/>
  <c r="F246" i="2"/>
  <c r="H246" i="2"/>
  <c r="J246" i="2"/>
  <c r="I246" i="2"/>
  <c r="E245" i="2"/>
  <c r="D245" i="2"/>
  <c r="F245" i="2"/>
  <c r="H245" i="2"/>
  <c r="I245" i="2"/>
  <c r="E244" i="2"/>
  <c r="D244" i="2"/>
  <c r="G244" i="2"/>
  <c r="E243" i="2"/>
  <c r="D243" i="2"/>
  <c r="F243" i="2"/>
  <c r="H243" i="2"/>
  <c r="L243" i="2"/>
  <c r="K243" i="2"/>
  <c r="I243" i="2"/>
  <c r="G243" i="2"/>
  <c r="E242" i="2"/>
  <c r="G242" i="2"/>
  <c r="D242" i="2"/>
  <c r="H242" i="2"/>
  <c r="F242" i="2"/>
  <c r="K242" i="2"/>
  <c r="J242" i="2"/>
  <c r="E241" i="2"/>
  <c r="G241" i="2"/>
  <c r="D241" i="2"/>
  <c r="H241" i="2"/>
  <c r="F241" i="2"/>
  <c r="J241" i="2"/>
  <c r="E240" i="2"/>
  <c r="D240" i="2"/>
  <c r="F240" i="2"/>
  <c r="H240" i="2"/>
  <c r="L240" i="2"/>
  <c r="J240" i="2"/>
  <c r="I240" i="2"/>
  <c r="G240" i="2"/>
  <c r="E239" i="2"/>
  <c r="D239" i="2"/>
  <c r="L239" i="2"/>
  <c r="K239" i="2"/>
  <c r="G239" i="2"/>
  <c r="E238" i="2"/>
  <c r="L238" i="2"/>
  <c r="D238" i="2"/>
  <c r="F238" i="2"/>
  <c r="H238" i="2"/>
  <c r="J238" i="2"/>
  <c r="I238" i="2"/>
  <c r="E237" i="2"/>
  <c r="D237" i="2"/>
  <c r="F237" i="2"/>
  <c r="H237" i="2"/>
  <c r="I237" i="2"/>
  <c r="E236" i="2"/>
  <c r="D236" i="2"/>
  <c r="G236" i="2"/>
  <c r="E235" i="2"/>
  <c r="D235" i="2"/>
  <c r="F235" i="2"/>
  <c r="H235" i="2"/>
  <c r="L235" i="2"/>
  <c r="K235" i="2"/>
  <c r="I235" i="2"/>
  <c r="G235" i="2"/>
  <c r="E234" i="2"/>
  <c r="G234" i="2"/>
  <c r="D234" i="2"/>
  <c r="H234" i="2"/>
  <c r="F234" i="2"/>
  <c r="K234" i="2"/>
  <c r="J234" i="2"/>
  <c r="E233" i="2"/>
  <c r="G233" i="2"/>
  <c r="D233" i="2"/>
  <c r="H233" i="2"/>
  <c r="F233" i="2"/>
  <c r="J233" i="2"/>
  <c r="E232" i="2"/>
  <c r="D232" i="2"/>
  <c r="F232" i="2"/>
  <c r="H232" i="2"/>
  <c r="L232" i="2"/>
  <c r="J232" i="2"/>
  <c r="I232" i="2"/>
  <c r="G232" i="2"/>
  <c r="E231" i="2"/>
  <c r="D231" i="2"/>
  <c r="L231" i="2"/>
  <c r="K231" i="2"/>
  <c r="G231" i="2"/>
  <c r="E230" i="2"/>
  <c r="L230" i="2"/>
  <c r="D230" i="2"/>
  <c r="F230" i="2"/>
  <c r="H230" i="2"/>
  <c r="J230" i="2"/>
  <c r="I230" i="2"/>
  <c r="E229" i="2"/>
  <c r="D229" i="2"/>
  <c r="F229" i="2"/>
  <c r="H229" i="2"/>
  <c r="I229" i="2"/>
  <c r="E228" i="2"/>
  <c r="D228" i="2"/>
  <c r="G228" i="2"/>
  <c r="E227" i="2"/>
  <c r="D227" i="2"/>
  <c r="F227" i="2"/>
  <c r="H227" i="2"/>
  <c r="L227" i="2"/>
  <c r="K227" i="2"/>
  <c r="I227" i="2"/>
  <c r="G227" i="2"/>
  <c r="E226" i="2"/>
  <c r="G226" i="2"/>
  <c r="D226" i="2"/>
  <c r="H226" i="2"/>
  <c r="F226" i="2"/>
  <c r="K226" i="2"/>
  <c r="J226" i="2"/>
  <c r="E225" i="2"/>
  <c r="G225" i="2"/>
  <c r="D225" i="2"/>
  <c r="H225" i="2"/>
  <c r="F225" i="2"/>
  <c r="J225" i="2"/>
  <c r="E224" i="2"/>
  <c r="D224" i="2"/>
  <c r="F224" i="2"/>
  <c r="H224" i="2"/>
  <c r="L224" i="2"/>
  <c r="J224" i="2"/>
  <c r="I224" i="2"/>
  <c r="G224" i="2"/>
  <c r="E223" i="2"/>
  <c r="D223" i="2"/>
  <c r="L223" i="2"/>
  <c r="K223" i="2"/>
  <c r="I223" i="2"/>
  <c r="G223" i="2"/>
  <c r="E222" i="2"/>
  <c r="L222" i="2"/>
  <c r="D222" i="2"/>
  <c r="F222" i="2"/>
  <c r="H222" i="2"/>
  <c r="J222" i="2"/>
  <c r="I222" i="2"/>
  <c r="E221" i="2"/>
  <c r="D221" i="2"/>
  <c r="F221" i="2"/>
  <c r="H221" i="2"/>
  <c r="I221" i="2"/>
  <c r="E220" i="2"/>
  <c r="D220" i="2"/>
  <c r="G220" i="2"/>
  <c r="E219" i="2"/>
  <c r="D219" i="2"/>
  <c r="F219" i="2"/>
  <c r="L219" i="2"/>
  <c r="K219" i="2"/>
  <c r="G219" i="2"/>
  <c r="E218" i="2"/>
  <c r="D218" i="2"/>
  <c r="H218" i="2"/>
  <c r="F218" i="2"/>
  <c r="J218" i="2"/>
  <c r="E217" i="2"/>
  <c r="G217" i="2"/>
  <c r="D217" i="2"/>
  <c r="F217" i="2"/>
  <c r="E216" i="2"/>
  <c r="D216" i="2"/>
  <c r="F216" i="2"/>
  <c r="H216" i="2"/>
  <c r="L216" i="2"/>
  <c r="J216" i="2"/>
  <c r="I216" i="2"/>
  <c r="G216" i="2"/>
  <c r="E215" i="2"/>
  <c r="D215" i="2"/>
  <c r="L215" i="2"/>
  <c r="H215" i="2"/>
  <c r="K215" i="2"/>
  <c r="I215" i="2"/>
  <c r="G215" i="2"/>
  <c r="E214" i="2"/>
  <c r="D214" i="2"/>
  <c r="F214" i="2"/>
  <c r="H214" i="2"/>
  <c r="J214" i="2"/>
  <c r="I214" i="2"/>
  <c r="E213" i="2"/>
  <c r="D213" i="2"/>
  <c r="H213" i="2"/>
  <c r="I213" i="2"/>
  <c r="E212" i="2"/>
  <c r="D212" i="2"/>
  <c r="L212" i="2"/>
  <c r="G212" i="2"/>
  <c r="E211" i="2"/>
  <c r="D211" i="2"/>
  <c r="L211" i="2"/>
  <c r="K211" i="2"/>
  <c r="G211" i="2"/>
  <c r="E210" i="2"/>
  <c r="G210" i="2"/>
  <c r="D210" i="2"/>
  <c r="H210" i="2"/>
  <c r="F210" i="2"/>
  <c r="L210" i="2"/>
  <c r="K210" i="2"/>
  <c r="J210" i="2"/>
  <c r="E209" i="2"/>
  <c r="G209" i="2"/>
  <c r="D209" i="2"/>
  <c r="K209" i="2"/>
  <c r="H209" i="2"/>
  <c r="I209" i="2"/>
  <c r="E208" i="2"/>
  <c r="G208" i="2"/>
  <c r="D208" i="2"/>
  <c r="F208" i="2"/>
  <c r="H208" i="2"/>
  <c r="L208" i="2"/>
  <c r="J208" i="2"/>
  <c r="I208" i="2"/>
  <c r="E207" i="2"/>
  <c r="D207" i="2"/>
  <c r="G207" i="2"/>
  <c r="E206" i="2"/>
  <c r="D206" i="2"/>
  <c r="F206" i="2"/>
  <c r="H206" i="2"/>
  <c r="L206" i="2"/>
  <c r="J206" i="2"/>
  <c r="I206" i="2"/>
  <c r="G206" i="2"/>
  <c r="E205" i="2"/>
  <c r="D205" i="2"/>
  <c r="H205" i="2"/>
  <c r="K205" i="2"/>
  <c r="I205" i="2"/>
  <c r="E204" i="2"/>
  <c r="D204" i="2"/>
  <c r="G204" i="2"/>
  <c r="E203" i="2"/>
  <c r="D203" i="2"/>
  <c r="H203" i="2"/>
  <c r="L203" i="2"/>
  <c r="K203" i="2"/>
  <c r="I203" i="2"/>
  <c r="G203" i="2"/>
  <c r="E202" i="2"/>
  <c r="L202" i="2"/>
  <c r="D202" i="2"/>
  <c r="H202" i="2"/>
  <c r="F202" i="2"/>
  <c r="K202" i="2"/>
  <c r="J202" i="2"/>
  <c r="E201" i="2"/>
  <c r="G201" i="2"/>
  <c r="D201" i="2"/>
  <c r="F201" i="2"/>
  <c r="I201" i="2"/>
  <c r="E200" i="2"/>
  <c r="D200" i="2"/>
  <c r="F200" i="2"/>
  <c r="H200" i="2"/>
  <c r="J200" i="2"/>
  <c r="I200" i="2"/>
  <c r="E199" i="2"/>
  <c r="D199" i="2"/>
  <c r="H199" i="2"/>
  <c r="G199" i="2"/>
  <c r="E198" i="2"/>
  <c r="D198" i="2"/>
  <c r="F198" i="2"/>
  <c r="H198" i="2"/>
  <c r="L198" i="2"/>
  <c r="J198" i="2"/>
  <c r="I198" i="2"/>
  <c r="G198" i="2"/>
  <c r="E197" i="2"/>
  <c r="D197" i="2"/>
  <c r="H197" i="2"/>
  <c r="K197" i="2"/>
  <c r="I197" i="2"/>
  <c r="E196" i="2"/>
  <c r="D196" i="2"/>
  <c r="F196" i="2"/>
  <c r="G196" i="2"/>
  <c r="E195" i="2"/>
  <c r="D195" i="2"/>
  <c r="H195" i="2"/>
  <c r="L195" i="2"/>
  <c r="K195" i="2"/>
  <c r="I195" i="2"/>
  <c r="G195" i="2"/>
  <c r="E194" i="2"/>
  <c r="G194" i="2"/>
  <c r="D194" i="2"/>
  <c r="H194" i="2"/>
  <c r="F194" i="2"/>
  <c r="K194" i="2"/>
  <c r="J194" i="2"/>
  <c r="E193" i="2"/>
  <c r="G193" i="2"/>
  <c r="D193" i="2"/>
  <c r="K193" i="2"/>
  <c r="I193" i="2"/>
  <c r="E192" i="2"/>
  <c r="G192" i="2"/>
  <c r="D192" i="2"/>
  <c r="F192" i="2"/>
  <c r="H192" i="2"/>
  <c r="L192" i="2"/>
  <c r="J192" i="2"/>
  <c r="I192" i="2"/>
  <c r="E191" i="2"/>
  <c r="D191" i="2"/>
  <c r="K191" i="2"/>
  <c r="G191" i="2"/>
  <c r="E190" i="2"/>
  <c r="D190" i="2"/>
  <c r="H190" i="2"/>
  <c r="F190" i="2"/>
  <c r="L190" i="2"/>
  <c r="K190" i="2"/>
  <c r="J190" i="2"/>
  <c r="I190" i="2"/>
  <c r="E189" i="2"/>
  <c r="D189" i="2"/>
  <c r="I189" i="2"/>
  <c r="F189" i="2"/>
  <c r="H189" i="2"/>
  <c r="K189" i="2"/>
  <c r="J189" i="2"/>
  <c r="E188" i="2"/>
  <c r="G188" i="2"/>
  <c r="D188" i="2"/>
  <c r="I188" i="2"/>
  <c r="L188" i="2"/>
  <c r="J188" i="2"/>
  <c r="E187" i="2"/>
  <c r="D187" i="2"/>
  <c r="G187" i="2"/>
  <c r="E186" i="2"/>
  <c r="D186" i="2"/>
  <c r="H186" i="2"/>
  <c r="F186" i="2"/>
  <c r="L186" i="2"/>
  <c r="K186" i="2"/>
  <c r="J186" i="2"/>
  <c r="E185" i="2"/>
  <c r="D185" i="2"/>
  <c r="J185" i="2"/>
  <c r="E184" i="2"/>
  <c r="D184" i="2"/>
  <c r="L184" i="2"/>
  <c r="J184" i="2"/>
  <c r="G184" i="2"/>
  <c r="E183" i="2"/>
  <c r="D183" i="2"/>
  <c r="K183" i="2"/>
  <c r="I183" i="2"/>
  <c r="G183" i="2"/>
  <c r="E182" i="2"/>
  <c r="G182" i="2"/>
  <c r="D182" i="2"/>
  <c r="H182" i="2"/>
  <c r="F182" i="2"/>
  <c r="L182" i="2"/>
  <c r="K182" i="2"/>
  <c r="J182" i="2"/>
  <c r="I182" i="2"/>
  <c r="E181" i="2"/>
  <c r="D181" i="2"/>
  <c r="J181" i="2"/>
  <c r="E180" i="2"/>
  <c r="D180" i="2"/>
  <c r="L180" i="2"/>
  <c r="G180" i="2"/>
  <c r="E179" i="2"/>
  <c r="D179" i="2"/>
  <c r="H179" i="2"/>
  <c r="F179" i="2"/>
  <c r="L179" i="2"/>
  <c r="K179" i="2"/>
  <c r="J179" i="2"/>
  <c r="G179" i="2"/>
  <c r="E178" i="2"/>
  <c r="D178" i="2"/>
  <c r="F178" i="2"/>
  <c r="H178" i="2"/>
  <c r="J178" i="2"/>
  <c r="I178" i="2"/>
  <c r="E177" i="2"/>
  <c r="L177" i="2"/>
  <c r="D177" i="2"/>
  <c r="E176" i="2"/>
  <c r="D176" i="2"/>
  <c r="K176" i="2"/>
  <c r="H176" i="2"/>
  <c r="L176" i="2"/>
  <c r="I176" i="2"/>
  <c r="G176" i="2"/>
  <c r="E175" i="2"/>
  <c r="D175" i="2"/>
  <c r="H175" i="2"/>
  <c r="F175" i="2"/>
  <c r="L175" i="2"/>
  <c r="K175" i="2"/>
  <c r="J175" i="2"/>
  <c r="I175" i="2"/>
  <c r="G175" i="2"/>
  <c r="E174" i="2"/>
  <c r="G174" i="2"/>
  <c r="D174" i="2"/>
  <c r="H174" i="2"/>
  <c r="F174" i="2"/>
  <c r="J174" i="2"/>
  <c r="E173" i="2"/>
  <c r="G173" i="2"/>
  <c r="D173" i="2"/>
  <c r="F173" i="2"/>
  <c r="H173" i="2"/>
  <c r="I173" i="2"/>
  <c r="E172" i="2"/>
  <c r="D172" i="2"/>
  <c r="L172" i="2"/>
  <c r="G172" i="2"/>
  <c r="E171" i="2"/>
  <c r="D171" i="2"/>
  <c r="H171" i="2"/>
  <c r="F171" i="2"/>
  <c r="L171" i="2"/>
  <c r="K171" i="2"/>
  <c r="J171" i="2"/>
  <c r="I171" i="2"/>
  <c r="G171" i="2"/>
  <c r="E170" i="2"/>
  <c r="D170" i="2"/>
  <c r="F170" i="2"/>
  <c r="H170" i="2"/>
  <c r="J170" i="2"/>
  <c r="I170" i="2"/>
  <c r="E169" i="2"/>
  <c r="D169" i="2"/>
  <c r="E168" i="2"/>
  <c r="D168" i="2"/>
  <c r="K168" i="2"/>
  <c r="H168" i="2"/>
  <c r="L168" i="2"/>
  <c r="I168" i="2"/>
  <c r="G168" i="2"/>
  <c r="E167" i="2"/>
  <c r="D167" i="2"/>
  <c r="H167" i="2"/>
  <c r="F167" i="2"/>
  <c r="L167" i="2"/>
  <c r="K167" i="2"/>
  <c r="J167" i="2"/>
  <c r="G167" i="2"/>
  <c r="E166" i="2"/>
  <c r="G166" i="2"/>
  <c r="D166" i="2"/>
  <c r="H166" i="2"/>
  <c r="F166" i="2"/>
  <c r="J166" i="2"/>
  <c r="E165" i="2"/>
  <c r="G165" i="2"/>
  <c r="D165" i="2"/>
  <c r="F165" i="2"/>
  <c r="H165" i="2"/>
  <c r="I165" i="2"/>
  <c r="E164" i="2"/>
  <c r="D164" i="2"/>
  <c r="L164" i="2"/>
  <c r="G164" i="2"/>
  <c r="E163" i="2"/>
  <c r="D163" i="2"/>
  <c r="H163" i="2"/>
  <c r="F163" i="2"/>
  <c r="L163" i="2"/>
  <c r="K163" i="2"/>
  <c r="J163" i="2"/>
  <c r="I163" i="2"/>
  <c r="G163" i="2"/>
  <c r="E162" i="2"/>
  <c r="D162" i="2"/>
  <c r="F162" i="2"/>
  <c r="H162" i="2"/>
  <c r="J162" i="2"/>
  <c r="I162" i="2"/>
  <c r="E161" i="2"/>
  <c r="D161" i="2"/>
  <c r="E160" i="2"/>
  <c r="D160" i="2"/>
  <c r="K160" i="2"/>
  <c r="H160" i="2"/>
  <c r="L160" i="2"/>
  <c r="I160" i="2"/>
  <c r="G160" i="2"/>
  <c r="E159" i="2"/>
  <c r="D159" i="2"/>
  <c r="H159" i="2"/>
  <c r="F159" i="2"/>
  <c r="L159" i="2"/>
  <c r="K159" i="2"/>
  <c r="J159" i="2"/>
  <c r="I159" i="2"/>
  <c r="G159" i="2"/>
  <c r="E158" i="2"/>
  <c r="G158" i="2"/>
  <c r="D158" i="2"/>
  <c r="H158" i="2"/>
  <c r="F158" i="2"/>
  <c r="J158" i="2"/>
  <c r="E157" i="2"/>
  <c r="G157" i="2"/>
  <c r="D157" i="2"/>
  <c r="F157" i="2"/>
  <c r="H157" i="2"/>
  <c r="I157" i="2"/>
  <c r="E156" i="2"/>
  <c r="D156" i="2"/>
  <c r="L156" i="2"/>
  <c r="G156" i="2"/>
  <c r="E155" i="2"/>
  <c r="D155" i="2"/>
  <c r="F155" i="2"/>
  <c r="H155" i="2"/>
  <c r="L155" i="2"/>
  <c r="K155" i="2"/>
  <c r="J155" i="2"/>
  <c r="I155" i="2"/>
  <c r="G155" i="2"/>
  <c r="E154" i="2"/>
  <c r="D154" i="2"/>
  <c r="F154" i="2"/>
  <c r="H154" i="2"/>
  <c r="J154" i="2"/>
  <c r="I154" i="2"/>
  <c r="E153" i="2"/>
  <c r="D153" i="2"/>
  <c r="F153" i="2"/>
  <c r="E152" i="2"/>
  <c r="D152" i="2"/>
  <c r="K152" i="2"/>
  <c r="H152" i="2"/>
  <c r="L152" i="2"/>
  <c r="I152" i="2"/>
  <c r="G152" i="2"/>
  <c r="E151" i="2"/>
  <c r="D151" i="2"/>
  <c r="H151" i="2"/>
  <c r="F151" i="2"/>
  <c r="L151" i="2"/>
  <c r="K151" i="2"/>
  <c r="J151" i="2"/>
  <c r="G151" i="2"/>
  <c r="E150" i="2"/>
  <c r="G150" i="2"/>
  <c r="D150" i="2"/>
  <c r="H150" i="2"/>
  <c r="F150" i="2"/>
  <c r="J150" i="2"/>
  <c r="E149" i="2"/>
  <c r="D149" i="2"/>
  <c r="H149" i="2"/>
  <c r="E148" i="2"/>
  <c r="D148" i="2"/>
  <c r="L148" i="2"/>
  <c r="G148" i="2"/>
  <c r="E147" i="2"/>
  <c r="D147" i="2"/>
  <c r="H147" i="2"/>
  <c r="F147" i="2"/>
  <c r="L147" i="2"/>
  <c r="K147" i="2"/>
  <c r="J147" i="2"/>
  <c r="I147" i="2"/>
  <c r="G147" i="2"/>
  <c r="E146" i="2"/>
  <c r="D146" i="2"/>
  <c r="F146" i="2"/>
  <c r="H146" i="2"/>
  <c r="K146" i="2"/>
  <c r="J146" i="2"/>
  <c r="I146" i="2"/>
  <c r="E145" i="2"/>
  <c r="D145" i="2"/>
  <c r="F145" i="2"/>
  <c r="E144" i="2"/>
  <c r="D144" i="2"/>
  <c r="G144" i="2"/>
  <c r="E143" i="2"/>
  <c r="D143" i="2"/>
  <c r="H143" i="2"/>
  <c r="F143" i="2"/>
  <c r="L143" i="2"/>
  <c r="K143" i="2"/>
  <c r="J143" i="2"/>
  <c r="G143" i="2"/>
  <c r="E142" i="2"/>
  <c r="D142" i="2"/>
  <c r="H142" i="2"/>
  <c r="F142" i="2"/>
  <c r="K142" i="2"/>
  <c r="J142" i="2"/>
  <c r="E141" i="2"/>
  <c r="D141" i="2"/>
  <c r="J141" i="2"/>
  <c r="E140" i="2"/>
  <c r="D140" i="2"/>
  <c r="H140" i="2"/>
  <c r="G140" i="2"/>
  <c r="E139" i="2"/>
  <c r="D139" i="2"/>
  <c r="H139" i="2"/>
  <c r="F139" i="2"/>
  <c r="L139" i="2"/>
  <c r="K139" i="2"/>
  <c r="J139" i="2"/>
  <c r="I139" i="2"/>
  <c r="G139" i="2"/>
  <c r="E138" i="2"/>
  <c r="K138" i="2"/>
  <c r="D138" i="2"/>
  <c r="F138" i="2"/>
  <c r="H138" i="2"/>
  <c r="J138" i="2"/>
  <c r="I138" i="2"/>
  <c r="Q16" i="2"/>
  <c r="Q15" i="2"/>
  <c r="P16" i="2"/>
  <c r="P15" i="2"/>
  <c r="P12" i="2"/>
  <c r="O16" i="2"/>
  <c r="O15" i="2"/>
  <c r="N16" i="2"/>
  <c r="N15" i="2"/>
  <c r="N12" i="2"/>
  <c r="E16" i="2"/>
  <c r="E15" i="2"/>
  <c r="D16" i="2"/>
  <c r="D15" i="2"/>
  <c r="D12" i="2"/>
  <c r="D13" i="2"/>
  <c r="M16" i="2"/>
  <c r="M15" i="2"/>
  <c r="G6" i="2"/>
  <c r="G7" i="2"/>
  <c r="G5" i="2"/>
  <c r="G4" i="2"/>
  <c r="W3" i="1"/>
  <c r="R22" i="1" s="1"/>
  <c r="E22" i="1"/>
  <c r="F22" i="1"/>
  <c r="W8" i="1"/>
  <c r="W9" i="1"/>
  <c r="E30" i="1"/>
  <c r="F30" i="1"/>
  <c r="W13" i="1"/>
  <c r="R32" i="1" s="1"/>
  <c r="W14" i="1"/>
  <c r="R33" i="1" s="1"/>
  <c r="E9" i="1"/>
  <c r="D9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3" i="1"/>
  <c r="Q164" i="1"/>
  <c r="Q165" i="1"/>
  <c r="Q166" i="1"/>
  <c r="Q167" i="1"/>
  <c r="Q168" i="1"/>
  <c r="Q169" i="1"/>
  <c r="Q170" i="1"/>
  <c r="Q171" i="1"/>
  <c r="Q173" i="1"/>
  <c r="C7" i="1"/>
  <c r="C8" i="1"/>
  <c r="F16" i="1"/>
  <c r="F17" i="1" s="1"/>
  <c r="C17" i="1"/>
  <c r="Q21" i="1"/>
  <c r="M12" i="2"/>
  <c r="Q12" i="2"/>
  <c r="E12" i="2"/>
  <c r="E13" i="2"/>
  <c r="G26" i="1"/>
  <c r="O12" i="2"/>
  <c r="F187" i="2"/>
  <c r="J187" i="2"/>
  <c r="I187" i="2"/>
  <c r="H187" i="2"/>
  <c r="L187" i="2"/>
  <c r="E21" i="1"/>
  <c r="F21" i="1"/>
  <c r="E33" i="1"/>
  <c r="F33" i="1"/>
  <c r="E25" i="1"/>
  <c r="F25" i="1"/>
  <c r="L145" i="2"/>
  <c r="F149" i="2"/>
  <c r="J149" i="2"/>
  <c r="J153" i="2"/>
  <c r="F177" i="2"/>
  <c r="J177" i="2"/>
  <c r="H177" i="2"/>
  <c r="I177" i="2"/>
  <c r="L178" i="2"/>
  <c r="K178" i="2"/>
  <c r="G178" i="2"/>
  <c r="L138" i="2"/>
  <c r="G138" i="2"/>
  <c r="K144" i="2"/>
  <c r="F144" i="2"/>
  <c r="J144" i="2"/>
  <c r="E50" i="1"/>
  <c r="F50" i="1"/>
  <c r="E48" i="1"/>
  <c r="F48" i="1"/>
  <c r="E46" i="1"/>
  <c r="F46" i="1"/>
  <c r="E44" i="1"/>
  <c r="F44" i="1"/>
  <c r="E42" i="1"/>
  <c r="F42" i="1"/>
  <c r="E40" i="1"/>
  <c r="F40" i="1"/>
  <c r="E38" i="1"/>
  <c r="F38" i="1"/>
  <c r="E36" i="1"/>
  <c r="F36" i="1"/>
  <c r="E28" i="1"/>
  <c r="F28" i="1"/>
  <c r="H141" i="2"/>
  <c r="I144" i="2"/>
  <c r="I145" i="2"/>
  <c r="L146" i="2"/>
  <c r="G146" i="2"/>
  <c r="G149" i="2"/>
  <c r="L149" i="2"/>
  <c r="K149" i="2"/>
  <c r="F169" i="2"/>
  <c r="J169" i="2"/>
  <c r="H169" i="2"/>
  <c r="I169" i="2"/>
  <c r="L170" i="2"/>
  <c r="K170" i="2"/>
  <c r="G170" i="2"/>
  <c r="K200" i="2"/>
  <c r="G200" i="2"/>
  <c r="L200" i="2"/>
  <c r="L260" i="2"/>
  <c r="F260" i="2"/>
  <c r="J260" i="2"/>
  <c r="H260" i="2"/>
  <c r="I260" i="2"/>
  <c r="E170" i="1"/>
  <c r="F170" i="1"/>
  <c r="E168" i="1"/>
  <c r="F168" i="1"/>
  <c r="P168" i="1"/>
  <c r="E165" i="1"/>
  <c r="F165" i="1"/>
  <c r="E163" i="1"/>
  <c r="F163" i="1"/>
  <c r="E174" i="1"/>
  <c r="F174" i="1"/>
  <c r="E55" i="1"/>
  <c r="F55" i="1"/>
  <c r="E53" i="1"/>
  <c r="F53" i="1"/>
  <c r="P53" i="1"/>
  <c r="E51" i="1"/>
  <c r="E160" i="1"/>
  <c r="F160" i="1"/>
  <c r="E158" i="1"/>
  <c r="F158" i="1"/>
  <c r="E156" i="1"/>
  <c r="F156" i="1"/>
  <c r="E154" i="1"/>
  <c r="F154" i="1"/>
  <c r="E146" i="1"/>
  <c r="F146" i="1"/>
  <c r="P146" i="1"/>
  <c r="E144" i="1"/>
  <c r="F144" i="1"/>
  <c r="E142" i="1"/>
  <c r="F142" i="1"/>
  <c r="E140" i="1"/>
  <c r="F140" i="1"/>
  <c r="P140" i="1"/>
  <c r="E138" i="1"/>
  <c r="F138" i="1"/>
  <c r="E136" i="1"/>
  <c r="F136" i="1"/>
  <c r="E134" i="1"/>
  <c r="F134" i="1"/>
  <c r="E132" i="1"/>
  <c r="F132" i="1"/>
  <c r="E130" i="1"/>
  <c r="F130" i="1"/>
  <c r="P130" i="1"/>
  <c r="E128" i="1"/>
  <c r="F128" i="1"/>
  <c r="E126" i="1"/>
  <c r="F126" i="1"/>
  <c r="E124" i="1"/>
  <c r="F124" i="1"/>
  <c r="P124" i="1"/>
  <c r="E122" i="1"/>
  <c r="F122" i="1"/>
  <c r="E120" i="1"/>
  <c r="F120" i="1"/>
  <c r="E57" i="1"/>
  <c r="F57" i="1"/>
  <c r="E172" i="1"/>
  <c r="F172" i="1"/>
  <c r="E161" i="1"/>
  <c r="E171" i="1"/>
  <c r="F171" i="1"/>
  <c r="P171" i="1"/>
  <c r="E169" i="1"/>
  <c r="F169" i="1"/>
  <c r="E166" i="1"/>
  <c r="F166" i="1"/>
  <c r="E164" i="1"/>
  <c r="F164" i="1"/>
  <c r="E162" i="1"/>
  <c r="F162" i="1"/>
  <c r="G57" i="1"/>
  <c r="E173" i="1"/>
  <c r="F173" i="1"/>
  <c r="P173" i="1"/>
  <c r="E159" i="1"/>
  <c r="E157" i="1"/>
  <c r="F157" i="1"/>
  <c r="E155" i="1"/>
  <c r="E153" i="1"/>
  <c r="F153" i="1"/>
  <c r="P153" i="1"/>
  <c r="E145" i="1"/>
  <c r="E143" i="1"/>
  <c r="F143" i="1"/>
  <c r="E141" i="1"/>
  <c r="E139" i="1"/>
  <c r="F139" i="1"/>
  <c r="P139" i="1"/>
  <c r="E137" i="1"/>
  <c r="E135" i="1"/>
  <c r="F135" i="1"/>
  <c r="E133" i="1"/>
  <c r="E131" i="1"/>
  <c r="F131" i="1"/>
  <c r="P131" i="1"/>
  <c r="E129" i="1"/>
  <c r="E127" i="1"/>
  <c r="F127" i="1"/>
  <c r="E125" i="1"/>
  <c r="E123" i="1"/>
  <c r="F123" i="1"/>
  <c r="P123" i="1"/>
  <c r="E121" i="1"/>
  <c r="E119" i="1"/>
  <c r="F119" i="1"/>
  <c r="E117" i="1"/>
  <c r="F117" i="1"/>
  <c r="P117" i="1"/>
  <c r="E113" i="1"/>
  <c r="F113" i="1"/>
  <c r="E100" i="1"/>
  <c r="F100" i="1"/>
  <c r="E97" i="1"/>
  <c r="F97" i="1"/>
  <c r="P97" i="1"/>
  <c r="E84" i="1"/>
  <c r="F84" i="1"/>
  <c r="E81" i="1"/>
  <c r="F81" i="1"/>
  <c r="E70" i="1"/>
  <c r="F70" i="1"/>
  <c r="E61" i="1"/>
  <c r="F61" i="1"/>
  <c r="G162" i="1"/>
  <c r="E106" i="1"/>
  <c r="E103" i="1"/>
  <c r="F103" i="1"/>
  <c r="E90" i="1"/>
  <c r="E87" i="1"/>
  <c r="F87" i="1"/>
  <c r="E78" i="1"/>
  <c r="E72" i="1"/>
  <c r="E63" i="1"/>
  <c r="F63" i="1"/>
  <c r="E112" i="1"/>
  <c r="F112" i="1"/>
  <c r="E109" i="1"/>
  <c r="F109" i="1"/>
  <c r="P109" i="1"/>
  <c r="E96" i="1"/>
  <c r="F96" i="1"/>
  <c r="E93" i="1"/>
  <c r="F93" i="1"/>
  <c r="E74" i="1"/>
  <c r="F74" i="1"/>
  <c r="E65" i="1"/>
  <c r="F65" i="1"/>
  <c r="E116" i="1"/>
  <c r="F116" i="1"/>
  <c r="P116" i="1"/>
  <c r="E102" i="1"/>
  <c r="F102" i="1"/>
  <c r="E99" i="1"/>
  <c r="F99" i="1"/>
  <c r="E86" i="1"/>
  <c r="F86" i="1"/>
  <c r="P86" i="1"/>
  <c r="E83" i="1"/>
  <c r="F83" i="1"/>
  <c r="E80" i="1"/>
  <c r="F80" i="1"/>
  <c r="E67" i="1"/>
  <c r="F67" i="1"/>
  <c r="E60" i="1"/>
  <c r="F60" i="1"/>
  <c r="E52" i="1"/>
  <c r="F52" i="1"/>
  <c r="P52" i="1"/>
  <c r="E108" i="1"/>
  <c r="F108" i="1"/>
  <c r="E105" i="1"/>
  <c r="F105" i="1"/>
  <c r="E92" i="1"/>
  <c r="F92" i="1"/>
  <c r="P92" i="1"/>
  <c r="E89" i="1"/>
  <c r="F89" i="1"/>
  <c r="E77" i="1"/>
  <c r="F77" i="1"/>
  <c r="E69" i="1"/>
  <c r="F69" i="1"/>
  <c r="E62" i="1"/>
  <c r="F62" i="1"/>
  <c r="E54" i="1"/>
  <c r="F54" i="1"/>
  <c r="P54" i="1"/>
  <c r="E115" i="1"/>
  <c r="E111" i="1"/>
  <c r="F111" i="1"/>
  <c r="E98" i="1"/>
  <c r="E95" i="1"/>
  <c r="F95" i="1"/>
  <c r="P95" i="1"/>
  <c r="E82" i="1"/>
  <c r="E71" i="1"/>
  <c r="F71" i="1"/>
  <c r="E64" i="1"/>
  <c r="E56" i="1"/>
  <c r="F56" i="1"/>
  <c r="P56" i="1"/>
  <c r="E118" i="1"/>
  <c r="F118" i="1"/>
  <c r="E104" i="1"/>
  <c r="E101" i="1"/>
  <c r="F101" i="1"/>
  <c r="E88" i="1"/>
  <c r="E85" i="1"/>
  <c r="F85" i="1"/>
  <c r="E79" i="1"/>
  <c r="E73" i="1"/>
  <c r="E66" i="1"/>
  <c r="E91" i="1"/>
  <c r="F91" i="1"/>
  <c r="P91" i="1"/>
  <c r="E110" i="1"/>
  <c r="F110" i="1"/>
  <c r="G158" i="1"/>
  <c r="G164" i="1"/>
  <c r="E76" i="1"/>
  <c r="F76" i="1"/>
  <c r="P76" i="1"/>
  <c r="G168" i="1"/>
  <c r="G173" i="1"/>
  <c r="E59" i="1"/>
  <c r="F59" i="1"/>
  <c r="E94" i="1"/>
  <c r="F94" i="1"/>
  <c r="P94" i="1"/>
  <c r="E107" i="1"/>
  <c r="F107" i="1"/>
  <c r="E68" i="1"/>
  <c r="F68" i="1"/>
  <c r="G160" i="1"/>
  <c r="G167" i="1"/>
  <c r="G56" i="1"/>
  <c r="G163" i="1"/>
  <c r="E75" i="1"/>
  <c r="F75" i="1"/>
  <c r="G77" i="1"/>
  <c r="G86" i="1"/>
  <c r="G110" i="1"/>
  <c r="G174" i="1"/>
  <c r="G165" i="1"/>
  <c r="G171" i="1"/>
  <c r="G55" i="1"/>
  <c r="G65" i="1"/>
  <c r="G105" i="1"/>
  <c r="G111" i="1"/>
  <c r="G127" i="1"/>
  <c r="G143" i="1"/>
  <c r="E58" i="1"/>
  <c r="F58" i="1"/>
  <c r="G69" i="1"/>
  <c r="G76" i="1"/>
  <c r="G84" i="1"/>
  <c r="G87" i="1"/>
  <c r="G93" i="1"/>
  <c r="G96" i="1"/>
  <c r="G99" i="1"/>
  <c r="G122" i="1"/>
  <c r="G130" i="1"/>
  <c r="G138" i="1"/>
  <c r="G146" i="1"/>
  <c r="G150" i="1"/>
  <c r="G81" i="1"/>
  <c r="G117" i="1"/>
  <c r="G62" i="1"/>
  <c r="G97" i="1"/>
  <c r="G100" i="1"/>
  <c r="G103" i="1"/>
  <c r="G109" i="1"/>
  <c r="G112" i="1"/>
  <c r="G120" i="1"/>
  <c r="G128" i="1"/>
  <c r="G136" i="1"/>
  <c r="G144" i="1"/>
  <c r="E147" i="1"/>
  <c r="F147" i="1"/>
  <c r="P147" i="1"/>
  <c r="E149" i="1"/>
  <c r="F149" i="1"/>
  <c r="E151" i="1"/>
  <c r="F151" i="1"/>
  <c r="E167" i="1"/>
  <c r="F167" i="1"/>
  <c r="P167" i="1"/>
  <c r="G68" i="1"/>
  <c r="G89" i="1"/>
  <c r="G92" i="1"/>
  <c r="G95" i="1"/>
  <c r="G101" i="1"/>
  <c r="G107" i="1"/>
  <c r="G170" i="1"/>
  <c r="G60" i="1"/>
  <c r="G83" i="1"/>
  <c r="E114" i="1"/>
  <c r="F114" i="1"/>
  <c r="G116" i="1"/>
  <c r="G132" i="1"/>
  <c r="E148" i="1"/>
  <c r="F148" i="1"/>
  <c r="E150" i="1"/>
  <c r="F150" i="1"/>
  <c r="E152" i="1"/>
  <c r="F152" i="1"/>
  <c r="P152" i="1"/>
  <c r="G154" i="1"/>
  <c r="G52" i="1"/>
  <c r="G85" i="1"/>
  <c r="G131" i="1"/>
  <c r="G71" i="1"/>
  <c r="G74" i="1"/>
  <c r="G123" i="1"/>
  <c r="G153" i="1"/>
  <c r="G113" i="1"/>
  <c r="G134" i="1"/>
  <c r="G126" i="1"/>
  <c r="G156" i="1"/>
  <c r="G67" i="1"/>
  <c r="G139" i="1"/>
  <c r="G149" i="1"/>
  <c r="E31" i="1"/>
  <c r="F31" i="1"/>
  <c r="E23" i="1"/>
  <c r="F23" i="1"/>
  <c r="F141" i="2"/>
  <c r="L144" i="2"/>
  <c r="J145" i="2"/>
  <c r="K148" i="2"/>
  <c r="F148" i="2"/>
  <c r="J148" i="2"/>
  <c r="H148" i="2"/>
  <c r="I148" i="2"/>
  <c r="L169" i="2"/>
  <c r="E34" i="1"/>
  <c r="F34" i="1"/>
  <c r="P34" i="1"/>
  <c r="E26" i="1"/>
  <c r="F26" i="1"/>
  <c r="G24" i="1"/>
  <c r="J24" i="1"/>
  <c r="K140" i="2"/>
  <c r="F140" i="2"/>
  <c r="J140" i="2"/>
  <c r="H153" i="2"/>
  <c r="I153" i="2"/>
  <c r="L154" i="2"/>
  <c r="K154" i="2"/>
  <c r="G154" i="2"/>
  <c r="F161" i="2"/>
  <c r="J161" i="2"/>
  <c r="H161" i="2"/>
  <c r="I161" i="2"/>
  <c r="L162" i="2"/>
  <c r="K162" i="2"/>
  <c r="G162" i="2"/>
  <c r="L189" i="2"/>
  <c r="G189" i="2"/>
  <c r="L245" i="2"/>
  <c r="K245" i="2"/>
  <c r="G245" i="2"/>
  <c r="G35" i="1"/>
  <c r="J35" i="1"/>
  <c r="E29" i="1"/>
  <c r="F29" i="1"/>
  <c r="G141" i="2"/>
  <c r="L141" i="2"/>
  <c r="K141" i="2"/>
  <c r="G142" i="2"/>
  <c r="L142" i="2"/>
  <c r="I149" i="2"/>
  <c r="L153" i="2"/>
  <c r="L161" i="2"/>
  <c r="I185" i="2"/>
  <c r="F185" i="2"/>
  <c r="H185" i="2"/>
  <c r="K185" i="2"/>
  <c r="U80" i="1"/>
  <c r="E49" i="1"/>
  <c r="F49" i="1"/>
  <c r="E47" i="1"/>
  <c r="F47" i="1"/>
  <c r="E45" i="1"/>
  <c r="F45" i="1"/>
  <c r="E43" i="1"/>
  <c r="F43" i="1"/>
  <c r="P43" i="1"/>
  <c r="E41" i="1"/>
  <c r="F41" i="1"/>
  <c r="E39" i="1"/>
  <c r="F39" i="1"/>
  <c r="E37" i="1"/>
  <c r="F37" i="1"/>
  <c r="P37" i="1"/>
  <c r="E32" i="1"/>
  <c r="F32" i="1"/>
  <c r="G30" i="1"/>
  <c r="J30" i="1"/>
  <c r="E24" i="1"/>
  <c r="F24" i="1"/>
  <c r="P24" i="1"/>
  <c r="G22" i="1"/>
  <c r="J22" i="1"/>
  <c r="I140" i="2"/>
  <c r="I141" i="2"/>
  <c r="H144" i="2"/>
  <c r="H145" i="2"/>
  <c r="L284" i="2"/>
  <c r="K284" i="2"/>
  <c r="G284" i="2"/>
  <c r="E35" i="1"/>
  <c r="F35" i="1"/>
  <c r="E27" i="1"/>
  <c r="F27" i="1"/>
  <c r="P27" i="1"/>
  <c r="G25" i="1"/>
  <c r="J25" i="1"/>
  <c r="L140" i="2"/>
  <c r="I181" i="2"/>
  <c r="F181" i="2"/>
  <c r="H181" i="2"/>
  <c r="K181" i="2"/>
  <c r="K187" i="2"/>
  <c r="F191" i="2"/>
  <c r="J191" i="2"/>
  <c r="I191" i="2"/>
  <c r="H191" i="2"/>
  <c r="L191" i="2"/>
  <c r="L207" i="2"/>
  <c r="F207" i="2"/>
  <c r="J207" i="2"/>
  <c r="H207" i="2"/>
  <c r="K207" i="2"/>
  <c r="I207" i="2"/>
  <c r="K150" i="2"/>
  <c r="I156" i="2"/>
  <c r="H156" i="2"/>
  <c r="J157" i="2"/>
  <c r="K158" i="2"/>
  <c r="I164" i="2"/>
  <c r="H164" i="2"/>
  <c r="J165" i="2"/>
  <c r="K166" i="2"/>
  <c r="I172" i="2"/>
  <c r="H172" i="2"/>
  <c r="J173" i="2"/>
  <c r="K174" i="2"/>
  <c r="I180" i="2"/>
  <c r="H180" i="2"/>
  <c r="L181" i="2"/>
  <c r="G181" i="2"/>
  <c r="F183" i="2"/>
  <c r="J183" i="2"/>
  <c r="G185" i="2"/>
  <c r="L185" i="2"/>
  <c r="H188" i="2"/>
  <c r="G190" i="2"/>
  <c r="H204" i="2"/>
  <c r="I204" i="2"/>
  <c r="H217" i="2"/>
  <c r="I217" i="2"/>
  <c r="K217" i="2"/>
  <c r="G218" i="2"/>
  <c r="L218" i="2"/>
  <c r="L237" i="2"/>
  <c r="K237" i="2"/>
  <c r="G237" i="2"/>
  <c r="L252" i="2"/>
  <c r="F252" i="2"/>
  <c r="J252" i="2"/>
  <c r="H252" i="2"/>
  <c r="I252" i="2"/>
  <c r="F291" i="2"/>
  <c r="H291" i="2"/>
  <c r="J291" i="2"/>
  <c r="I291" i="2"/>
  <c r="L150" i="2"/>
  <c r="J156" i="2"/>
  <c r="F156" i="2"/>
  <c r="K157" i="2"/>
  <c r="L158" i="2"/>
  <c r="J164" i="2"/>
  <c r="F164" i="2"/>
  <c r="K165" i="2"/>
  <c r="L166" i="2"/>
  <c r="J172" i="2"/>
  <c r="F172" i="2"/>
  <c r="K173" i="2"/>
  <c r="L174" i="2"/>
  <c r="I179" i="2"/>
  <c r="J180" i="2"/>
  <c r="F180" i="2"/>
  <c r="L183" i="2"/>
  <c r="H184" i="2"/>
  <c r="G186" i="2"/>
  <c r="F188" i="2"/>
  <c r="H193" i="2"/>
  <c r="L194" i="2"/>
  <c r="J201" i="2"/>
  <c r="J204" i="2"/>
  <c r="K204" i="2"/>
  <c r="F205" i="2"/>
  <c r="J205" i="2"/>
  <c r="F209" i="2"/>
  <c r="L221" i="2"/>
  <c r="K221" i="2"/>
  <c r="G221" i="2"/>
  <c r="L229" i="2"/>
  <c r="K229" i="2"/>
  <c r="G229" i="2"/>
  <c r="L244" i="2"/>
  <c r="F244" i="2"/>
  <c r="J244" i="2"/>
  <c r="H244" i="2"/>
  <c r="I244" i="2"/>
  <c r="K268" i="2"/>
  <c r="G268" i="2"/>
  <c r="G145" i="2"/>
  <c r="G153" i="2"/>
  <c r="K156" i="2"/>
  <c r="L157" i="2"/>
  <c r="G161" i="2"/>
  <c r="K164" i="2"/>
  <c r="L165" i="2"/>
  <c r="G169" i="2"/>
  <c r="K172" i="2"/>
  <c r="L173" i="2"/>
  <c r="G177" i="2"/>
  <c r="K180" i="2"/>
  <c r="F184" i="2"/>
  <c r="F193" i="2"/>
  <c r="F195" i="2"/>
  <c r="J195" i="2"/>
  <c r="K198" i="2"/>
  <c r="K201" i="2"/>
  <c r="G202" i="2"/>
  <c r="L204" i="2"/>
  <c r="L205" i="2"/>
  <c r="G205" i="2"/>
  <c r="F213" i="2"/>
  <c r="J213" i="2"/>
  <c r="L236" i="2"/>
  <c r="F236" i="2"/>
  <c r="J236" i="2"/>
  <c r="H236" i="2"/>
  <c r="I236" i="2"/>
  <c r="K270" i="2"/>
  <c r="G270" i="2"/>
  <c r="L287" i="2"/>
  <c r="G287" i="2"/>
  <c r="K287" i="2"/>
  <c r="G303" i="2"/>
  <c r="L303" i="2"/>
  <c r="K303" i="2"/>
  <c r="I184" i="2"/>
  <c r="K192" i="2"/>
  <c r="L199" i="2"/>
  <c r="F199" i="2"/>
  <c r="J199" i="2"/>
  <c r="K208" i="2"/>
  <c r="L213" i="2"/>
  <c r="K213" i="2"/>
  <c r="G213" i="2"/>
  <c r="L214" i="2"/>
  <c r="K214" i="2"/>
  <c r="G214" i="2"/>
  <c r="K218" i="2"/>
  <c r="L220" i="2"/>
  <c r="F220" i="2"/>
  <c r="J220" i="2"/>
  <c r="H220" i="2"/>
  <c r="I220" i="2"/>
  <c r="L228" i="2"/>
  <c r="F228" i="2"/>
  <c r="J228" i="2"/>
  <c r="H228" i="2"/>
  <c r="I228" i="2"/>
  <c r="K188" i="2"/>
  <c r="H196" i="2"/>
  <c r="I196" i="2"/>
  <c r="I199" i="2"/>
  <c r="F212" i="2"/>
  <c r="J212" i="2"/>
  <c r="H212" i="2"/>
  <c r="I212" i="2"/>
  <c r="K266" i="2"/>
  <c r="G266" i="2"/>
  <c r="L276" i="2"/>
  <c r="K276" i="2"/>
  <c r="G276" i="2"/>
  <c r="I143" i="2"/>
  <c r="K145" i="2"/>
  <c r="I151" i="2"/>
  <c r="J152" i="2"/>
  <c r="F152" i="2"/>
  <c r="K153" i="2"/>
  <c r="J160" i="2"/>
  <c r="F160" i="2"/>
  <c r="K161" i="2"/>
  <c r="I167" i="2"/>
  <c r="J168" i="2"/>
  <c r="F168" i="2"/>
  <c r="K169" i="2"/>
  <c r="J176" i="2"/>
  <c r="F176" i="2"/>
  <c r="K177" i="2"/>
  <c r="H183" i="2"/>
  <c r="K184" i="2"/>
  <c r="J193" i="2"/>
  <c r="J196" i="2"/>
  <c r="K196" i="2"/>
  <c r="F197" i="2"/>
  <c r="J197" i="2"/>
  <c r="K199" i="2"/>
  <c r="H201" i="2"/>
  <c r="J209" i="2"/>
  <c r="F211" i="2"/>
  <c r="J211" i="2"/>
  <c r="H211" i="2"/>
  <c r="I211" i="2"/>
  <c r="J217" i="2"/>
  <c r="L261" i="2"/>
  <c r="K261" i="2"/>
  <c r="G261" i="2"/>
  <c r="K278" i="2"/>
  <c r="G278" i="2"/>
  <c r="I142" i="2"/>
  <c r="I150" i="2"/>
  <c r="I158" i="2"/>
  <c r="I166" i="2"/>
  <c r="I174" i="2"/>
  <c r="L196" i="2"/>
  <c r="L197" i="2"/>
  <c r="G197" i="2"/>
  <c r="F203" i="2"/>
  <c r="J203" i="2"/>
  <c r="F204" i="2"/>
  <c r="K206" i="2"/>
  <c r="L253" i="2"/>
  <c r="K253" i="2"/>
  <c r="G253" i="2"/>
  <c r="K288" i="2"/>
  <c r="G288" i="2"/>
  <c r="L288" i="2"/>
  <c r="G222" i="2"/>
  <c r="H223" i="2"/>
  <c r="K225" i="2"/>
  <c r="L226" i="2"/>
  <c r="G230" i="2"/>
  <c r="I231" i="2"/>
  <c r="H231" i="2"/>
  <c r="K233" i="2"/>
  <c r="L234" i="2"/>
  <c r="G238" i="2"/>
  <c r="I239" i="2"/>
  <c r="H239" i="2"/>
  <c r="K241" i="2"/>
  <c r="L242" i="2"/>
  <c r="G246" i="2"/>
  <c r="I247" i="2"/>
  <c r="H247" i="2"/>
  <c r="K249" i="2"/>
  <c r="L250" i="2"/>
  <c r="G254" i="2"/>
  <c r="I255" i="2"/>
  <c r="H255" i="2"/>
  <c r="K257" i="2"/>
  <c r="L258" i="2"/>
  <c r="G262" i="2"/>
  <c r="I263" i="2"/>
  <c r="H263" i="2"/>
  <c r="K265" i="2"/>
  <c r="K290" i="2"/>
  <c r="F309" i="2"/>
  <c r="J309" i="2"/>
  <c r="L309" i="2"/>
  <c r="I309" i="2"/>
  <c r="I313" i="2"/>
  <c r="L193" i="2"/>
  <c r="L201" i="2"/>
  <c r="L209" i="2"/>
  <c r="J215" i="2"/>
  <c r="F215" i="2"/>
  <c r="K216" i="2"/>
  <c r="L217" i="2"/>
  <c r="J223" i="2"/>
  <c r="F223" i="2"/>
  <c r="K224" i="2"/>
  <c r="L225" i="2"/>
  <c r="J231" i="2"/>
  <c r="F231" i="2"/>
  <c r="K232" i="2"/>
  <c r="L233" i="2"/>
  <c r="J239" i="2"/>
  <c r="F239" i="2"/>
  <c r="K240" i="2"/>
  <c r="L241" i="2"/>
  <c r="J247" i="2"/>
  <c r="F247" i="2"/>
  <c r="K248" i="2"/>
  <c r="L249" i="2"/>
  <c r="J255" i="2"/>
  <c r="F255" i="2"/>
  <c r="K256" i="2"/>
  <c r="L257" i="2"/>
  <c r="J263" i="2"/>
  <c r="F263" i="2"/>
  <c r="K264" i="2"/>
  <c r="F273" i="2"/>
  <c r="J273" i="2"/>
  <c r="K275" i="2"/>
  <c r="G275" i="2"/>
  <c r="L275" i="2"/>
  <c r="F281" i="2"/>
  <c r="J281" i="2"/>
  <c r="K283" i="2"/>
  <c r="G283" i="2"/>
  <c r="L283" i="2"/>
  <c r="H286" i="2"/>
  <c r="K302" i="2"/>
  <c r="G267" i="2"/>
  <c r="L267" i="2"/>
  <c r="F269" i="2"/>
  <c r="J269" i="2"/>
  <c r="L271" i="2"/>
  <c r="G271" i="2"/>
  <c r="F277" i="2"/>
  <c r="J277" i="2"/>
  <c r="L279" i="2"/>
  <c r="G279" i="2"/>
  <c r="K298" i="2"/>
  <c r="I298" i="2"/>
  <c r="H298" i="2"/>
  <c r="F313" i="2"/>
  <c r="J313" i="2"/>
  <c r="H313" i="2"/>
  <c r="J221" i="2"/>
  <c r="K222" i="2"/>
  <c r="J229" i="2"/>
  <c r="K230" i="2"/>
  <c r="J237" i="2"/>
  <c r="K238" i="2"/>
  <c r="J245" i="2"/>
  <c r="K246" i="2"/>
  <c r="J253" i="2"/>
  <c r="K254" i="2"/>
  <c r="J261" i="2"/>
  <c r="K262" i="2"/>
  <c r="H266" i="2"/>
  <c r="L269" i="2"/>
  <c r="H270" i="2"/>
  <c r="G272" i="2"/>
  <c r="L277" i="2"/>
  <c r="H278" i="2"/>
  <c r="G280" i="2"/>
  <c r="H287" i="2"/>
  <c r="H294" i="2"/>
  <c r="I294" i="2"/>
  <c r="F295" i="2"/>
  <c r="J295" i="2"/>
  <c r="K296" i="2"/>
  <c r="F296" i="2"/>
  <c r="I296" i="2"/>
  <c r="H296" i="2"/>
  <c r="F310" i="2"/>
  <c r="J310" i="2"/>
  <c r="I310" i="2"/>
  <c r="F317" i="2"/>
  <c r="J317" i="2"/>
  <c r="H317" i="2"/>
  <c r="L317" i="2"/>
  <c r="I317" i="2"/>
  <c r="L335" i="2"/>
  <c r="K335" i="2"/>
  <c r="G335" i="2"/>
  <c r="I219" i="2"/>
  <c r="H219" i="2"/>
  <c r="F266" i="2"/>
  <c r="F270" i="2"/>
  <c r="F278" i="2"/>
  <c r="L295" i="2"/>
  <c r="G295" i="2"/>
  <c r="F300" i="2"/>
  <c r="J300" i="2"/>
  <c r="L300" i="2"/>
  <c r="I300" i="2"/>
  <c r="H300" i="2"/>
  <c r="L310" i="2"/>
  <c r="K310" i="2"/>
  <c r="G310" i="2"/>
  <c r="H35" i="2"/>
  <c r="I35" i="2"/>
  <c r="L35" i="2"/>
  <c r="K35" i="2"/>
  <c r="F35" i="2"/>
  <c r="J35" i="2"/>
  <c r="H12" i="2"/>
  <c r="H13" i="2"/>
  <c r="G127" i="2"/>
  <c r="K127" i="2"/>
  <c r="L127" i="2"/>
  <c r="I186" i="2"/>
  <c r="I194" i="2"/>
  <c r="I202" i="2"/>
  <c r="I210" i="2"/>
  <c r="K212" i="2"/>
  <c r="I218" i="2"/>
  <c r="J219" i="2"/>
  <c r="K220" i="2"/>
  <c r="I226" i="2"/>
  <c r="J227" i="2"/>
  <c r="K228" i="2"/>
  <c r="I234" i="2"/>
  <c r="J235" i="2"/>
  <c r="K236" i="2"/>
  <c r="I242" i="2"/>
  <c r="J243" i="2"/>
  <c r="K244" i="2"/>
  <c r="I250" i="2"/>
  <c r="J251" i="2"/>
  <c r="K252" i="2"/>
  <c r="I258" i="2"/>
  <c r="J259" i="2"/>
  <c r="K260" i="2"/>
  <c r="J294" i="2"/>
  <c r="I295" i="2"/>
  <c r="K297" i="2"/>
  <c r="F318" i="2"/>
  <c r="H318" i="2"/>
  <c r="J318" i="2"/>
  <c r="I318" i="2"/>
  <c r="I225" i="2"/>
  <c r="I233" i="2"/>
  <c r="I241" i="2"/>
  <c r="I249" i="2"/>
  <c r="I257" i="2"/>
  <c r="K274" i="2"/>
  <c r="K282" i="2"/>
  <c r="L289" i="2"/>
  <c r="F289" i="2"/>
  <c r="J289" i="2"/>
  <c r="H289" i="2"/>
  <c r="I289" i="2"/>
  <c r="J298" i="2"/>
  <c r="L302" i="2"/>
  <c r="G302" i="2"/>
  <c r="F305" i="2"/>
  <c r="L305" i="2"/>
  <c r="J305" i="2"/>
  <c r="G306" i="2"/>
  <c r="L306" i="2"/>
  <c r="K306" i="2"/>
  <c r="G307" i="2"/>
  <c r="L307" i="2"/>
  <c r="L318" i="2"/>
  <c r="K318" i="2"/>
  <c r="G318" i="2"/>
  <c r="J290" i="2"/>
  <c r="K291" i="2"/>
  <c r="H302" i="2"/>
  <c r="L319" i="2"/>
  <c r="G319" i="2"/>
  <c r="L327" i="2"/>
  <c r="G327" i="2"/>
  <c r="H44" i="2"/>
  <c r="J44" i="2"/>
  <c r="I44" i="2"/>
  <c r="L44" i="2"/>
  <c r="K44" i="2"/>
  <c r="I272" i="2"/>
  <c r="I280" i="2"/>
  <c r="I288" i="2"/>
  <c r="L291" i="2"/>
  <c r="L301" i="2"/>
  <c r="K301" i="2"/>
  <c r="L311" i="2"/>
  <c r="G311" i="2"/>
  <c r="H322" i="2"/>
  <c r="K327" i="2"/>
  <c r="H330" i="2"/>
  <c r="F334" i="2"/>
  <c r="J334" i="2"/>
  <c r="G136" i="2"/>
  <c r="K136" i="2"/>
  <c r="L136" i="2"/>
  <c r="H314" i="2"/>
  <c r="H53" i="2"/>
  <c r="F53" i="2"/>
  <c r="J53" i="2"/>
  <c r="I53" i="2"/>
  <c r="L53" i="2"/>
  <c r="K53" i="2"/>
  <c r="F321" i="2"/>
  <c r="J321" i="2"/>
  <c r="F329" i="2"/>
  <c r="J329" i="2"/>
  <c r="H67" i="2"/>
  <c r="I67" i="2"/>
  <c r="L67" i="2"/>
  <c r="K67" i="2"/>
  <c r="F67" i="2"/>
  <c r="G322" i="2"/>
  <c r="L322" i="2"/>
  <c r="K322" i="2"/>
  <c r="G323" i="2"/>
  <c r="L323" i="2"/>
  <c r="G330" i="2"/>
  <c r="L330" i="2"/>
  <c r="K330" i="2"/>
  <c r="G331" i="2"/>
  <c r="L331" i="2"/>
  <c r="F333" i="2"/>
  <c r="J333" i="2"/>
  <c r="H333" i="2"/>
  <c r="I12" i="2"/>
  <c r="J285" i="2"/>
  <c r="K286" i="2"/>
  <c r="I292" i="2"/>
  <c r="J293" i="2"/>
  <c r="K294" i="2"/>
  <c r="G298" i="2"/>
  <c r="L298" i="2"/>
  <c r="F308" i="2"/>
  <c r="J308" i="2"/>
  <c r="H308" i="2"/>
  <c r="I308" i="2"/>
  <c r="G314" i="2"/>
  <c r="L314" i="2"/>
  <c r="K314" i="2"/>
  <c r="G315" i="2"/>
  <c r="L315" i="2"/>
  <c r="I321" i="2"/>
  <c r="F325" i="2"/>
  <c r="J325" i="2"/>
  <c r="I329" i="2"/>
  <c r="L326" i="2"/>
  <c r="K326" i="2"/>
  <c r="G326" i="2"/>
  <c r="C12" i="2"/>
  <c r="L12" i="2"/>
  <c r="L13" i="2"/>
  <c r="H21" i="2"/>
  <c r="F21" i="2"/>
  <c r="J21" i="2"/>
  <c r="I21" i="2"/>
  <c r="L21" i="2"/>
  <c r="K21" i="2"/>
  <c r="K13" i="2"/>
  <c r="J304" i="2"/>
  <c r="K305" i="2"/>
  <c r="J312" i="2"/>
  <c r="K313" i="2"/>
  <c r="J320" i="2"/>
  <c r="K321" i="2"/>
  <c r="J328" i="2"/>
  <c r="K329" i="2"/>
  <c r="G334" i="2"/>
  <c r="I335" i="2"/>
  <c r="H60" i="2"/>
  <c r="H28" i="2"/>
  <c r="G12" i="2"/>
  <c r="E57" i="3"/>
  <c r="F57" i="3"/>
  <c r="E163" i="3"/>
  <c r="F163" i="3"/>
  <c r="P163" i="3"/>
  <c r="E171" i="3"/>
  <c r="F171" i="3"/>
  <c r="P171" i="3"/>
  <c r="E166" i="3"/>
  <c r="F166" i="3"/>
  <c r="G166" i="3"/>
  <c r="G168" i="3"/>
  <c r="G57" i="3"/>
  <c r="E159" i="3"/>
  <c r="F159" i="3"/>
  <c r="P159" i="3"/>
  <c r="E169" i="3"/>
  <c r="F169" i="3"/>
  <c r="P169" i="3"/>
  <c r="E172" i="3"/>
  <c r="F172" i="3"/>
  <c r="G172" i="3"/>
  <c r="E161" i="3"/>
  <c r="F161" i="3"/>
  <c r="G161" i="3"/>
  <c r="E164" i="3"/>
  <c r="F164" i="3"/>
  <c r="P164" i="3"/>
  <c r="E173" i="3"/>
  <c r="F173" i="3"/>
  <c r="P173" i="3"/>
  <c r="E167" i="3"/>
  <c r="F167" i="3"/>
  <c r="P167" i="3"/>
  <c r="G169" i="3"/>
  <c r="E162" i="3"/>
  <c r="F162" i="3"/>
  <c r="G162" i="3"/>
  <c r="E160" i="3"/>
  <c r="F160" i="3"/>
  <c r="G160" i="3"/>
  <c r="E170" i="3"/>
  <c r="F170" i="3"/>
  <c r="E165" i="3"/>
  <c r="F165" i="3"/>
  <c r="G165" i="3"/>
  <c r="G167" i="3"/>
  <c r="E174" i="3"/>
  <c r="F174" i="3"/>
  <c r="G174" i="3"/>
  <c r="E28" i="3"/>
  <c r="F28" i="3"/>
  <c r="P28" i="3"/>
  <c r="G34" i="3"/>
  <c r="J34" i="3"/>
  <c r="E36" i="3"/>
  <c r="F36" i="3"/>
  <c r="P36" i="3"/>
  <c r="E158" i="3"/>
  <c r="F158" i="3"/>
  <c r="P158" i="3"/>
  <c r="E35" i="3"/>
  <c r="F35" i="3"/>
  <c r="P35" i="3"/>
  <c r="E43" i="3"/>
  <c r="F43" i="3"/>
  <c r="P43" i="3"/>
  <c r="E45" i="3"/>
  <c r="F45" i="3"/>
  <c r="P45" i="3"/>
  <c r="E47" i="3"/>
  <c r="F47" i="3"/>
  <c r="E49" i="3"/>
  <c r="F49" i="3"/>
  <c r="P49" i="3"/>
  <c r="E51" i="3"/>
  <c r="F51" i="3"/>
  <c r="P51" i="3"/>
  <c r="E53" i="3"/>
  <c r="F53" i="3"/>
  <c r="P53" i="3"/>
  <c r="E55" i="3"/>
  <c r="F55" i="3"/>
  <c r="G55" i="3"/>
  <c r="E59" i="3"/>
  <c r="F59" i="3"/>
  <c r="P59" i="3"/>
  <c r="E32" i="3"/>
  <c r="F32" i="3"/>
  <c r="P32" i="3"/>
  <c r="E40" i="3"/>
  <c r="F40" i="3"/>
  <c r="P40" i="3"/>
  <c r="E168" i="3"/>
  <c r="F168" i="3"/>
  <c r="P168" i="3"/>
  <c r="G21" i="3"/>
  <c r="J21" i="3"/>
  <c r="G23" i="3"/>
  <c r="J23" i="3"/>
  <c r="E29" i="3"/>
  <c r="F29" i="3"/>
  <c r="P29" i="3"/>
  <c r="E37" i="3"/>
  <c r="F37" i="3"/>
  <c r="P37" i="3"/>
  <c r="G45" i="3"/>
  <c r="G47" i="3"/>
  <c r="G49" i="3"/>
  <c r="G51" i="3"/>
  <c r="G59" i="3"/>
  <c r="G63" i="3"/>
  <c r="G65" i="3"/>
  <c r="G79" i="3"/>
  <c r="G82" i="3"/>
  <c r="G170" i="3"/>
  <c r="E34" i="3"/>
  <c r="F34" i="3"/>
  <c r="P34" i="3"/>
  <c r="G40" i="3"/>
  <c r="J40" i="3"/>
  <c r="E61" i="3"/>
  <c r="F61" i="3"/>
  <c r="P61" i="3"/>
  <c r="E74" i="3"/>
  <c r="F74" i="3"/>
  <c r="P74" i="3"/>
  <c r="E77" i="3"/>
  <c r="F77" i="3"/>
  <c r="G77" i="3"/>
  <c r="E91" i="3"/>
  <c r="F91" i="3"/>
  <c r="E99" i="3"/>
  <c r="F99" i="3"/>
  <c r="P99" i="3"/>
  <c r="E101" i="3"/>
  <c r="F101" i="3"/>
  <c r="P101" i="3"/>
  <c r="E103" i="3"/>
  <c r="F103" i="3"/>
  <c r="P103" i="3"/>
  <c r="E105" i="3"/>
  <c r="F105" i="3"/>
  <c r="P105" i="3"/>
  <c r="E107" i="3"/>
  <c r="F107" i="3"/>
  <c r="E109" i="3"/>
  <c r="F109" i="3"/>
  <c r="P109" i="3"/>
  <c r="E111" i="3"/>
  <c r="F111" i="3"/>
  <c r="P111" i="3"/>
  <c r="E113" i="3"/>
  <c r="F113" i="3"/>
  <c r="P113" i="3"/>
  <c r="E115" i="3"/>
  <c r="F115" i="3"/>
  <c r="P115" i="3"/>
  <c r="E117" i="3"/>
  <c r="F117" i="3"/>
  <c r="P117" i="3"/>
  <c r="E119" i="3"/>
  <c r="F119" i="3"/>
  <c r="P119" i="3"/>
  <c r="E121" i="3"/>
  <c r="F121" i="3"/>
  <c r="P121" i="3"/>
  <c r="E123" i="3"/>
  <c r="F123" i="3"/>
  <c r="E125" i="3"/>
  <c r="F125" i="3"/>
  <c r="P125" i="3"/>
  <c r="E127" i="3"/>
  <c r="F127" i="3"/>
  <c r="P127" i="3"/>
  <c r="E129" i="3"/>
  <c r="F129" i="3"/>
  <c r="P129" i="3"/>
  <c r="E131" i="3"/>
  <c r="F131" i="3"/>
  <c r="G131" i="3"/>
  <c r="E133" i="3"/>
  <c r="F133" i="3"/>
  <c r="P133" i="3"/>
  <c r="E135" i="3"/>
  <c r="F135" i="3"/>
  <c r="P135" i="3"/>
  <c r="E137" i="3"/>
  <c r="F137" i="3"/>
  <c r="E139" i="3"/>
  <c r="F139" i="3"/>
  <c r="G139" i="3"/>
  <c r="E141" i="3"/>
  <c r="F141" i="3"/>
  <c r="P141" i="3"/>
  <c r="E143" i="3"/>
  <c r="F143" i="3"/>
  <c r="P143" i="3"/>
  <c r="E145" i="3"/>
  <c r="F145" i="3"/>
  <c r="P145" i="3"/>
  <c r="E147" i="3"/>
  <c r="F147" i="3"/>
  <c r="G147" i="3"/>
  <c r="E149" i="3"/>
  <c r="F149" i="3"/>
  <c r="P149" i="3"/>
  <c r="E151" i="3"/>
  <c r="F151" i="3"/>
  <c r="P151" i="3"/>
  <c r="E153" i="3"/>
  <c r="F153" i="3"/>
  <c r="P153" i="3"/>
  <c r="E155" i="3"/>
  <c r="F155" i="3"/>
  <c r="E157" i="3"/>
  <c r="F157" i="3"/>
  <c r="P157" i="3"/>
  <c r="E31" i="3"/>
  <c r="F31" i="3"/>
  <c r="G31" i="3"/>
  <c r="J31" i="3"/>
  <c r="G37" i="3"/>
  <c r="J37" i="3"/>
  <c r="E44" i="3"/>
  <c r="F44" i="3"/>
  <c r="P44" i="3"/>
  <c r="E48" i="3"/>
  <c r="F48" i="3"/>
  <c r="P48" i="3"/>
  <c r="E52" i="3"/>
  <c r="F52" i="3"/>
  <c r="P52" i="3"/>
  <c r="E56" i="3"/>
  <c r="F56" i="3"/>
  <c r="P56" i="3"/>
  <c r="E68" i="3"/>
  <c r="F68" i="3"/>
  <c r="P68" i="3"/>
  <c r="E71" i="3"/>
  <c r="F71" i="3"/>
  <c r="P71" i="3"/>
  <c r="E85" i="3"/>
  <c r="F85" i="3"/>
  <c r="P85" i="3"/>
  <c r="E88" i="3"/>
  <c r="F88" i="3"/>
  <c r="P88" i="3"/>
  <c r="G91" i="3"/>
  <c r="E94" i="3"/>
  <c r="F94" i="3"/>
  <c r="P94" i="3"/>
  <c r="E41" i="3"/>
  <c r="F41" i="3"/>
  <c r="P41" i="3"/>
  <c r="G52" i="3"/>
  <c r="G56" i="3"/>
  <c r="E62" i="3"/>
  <c r="F62" i="3"/>
  <c r="E65" i="3"/>
  <c r="F65" i="3"/>
  <c r="P65" i="3"/>
  <c r="G68" i="3"/>
  <c r="E78" i="3"/>
  <c r="F78" i="3"/>
  <c r="G78" i="3"/>
  <c r="E82" i="3"/>
  <c r="F82" i="3"/>
  <c r="P82" i="3"/>
  <c r="G85" i="3"/>
  <c r="G94" i="3"/>
  <c r="E97" i="3"/>
  <c r="F97" i="3"/>
  <c r="P97" i="3"/>
  <c r="G103" i="3"/>
  <c r="G105" i="3"/>
  <c r="G107" i="3"/>
  <c r="G111" i="3"/>
  <c r="G113" i="3"/>
  <c r="G119" i="3"/>
  <c r="G121" i="3"/>
  <c r="G123" i="3"/>
  <c r="G127" i="3"/>
  <c r="G129" i="3"/>
  <c r="G32" i="3"/>
  <c r="J32" i="3"/>
  <c r="E42" i="3"/>
  <c r="F42" i="3"/>
  <c r="P42" i="3"/>
  <c r="E66" i="3"/>
  <c r="F66" i="3"/>
  <c r="P66" i="3"/>
  <c r="E69" i="3"/>
  <c r="F69" i="3"/>
  <c r="G69" i="3"/>
  <c r="G72" i="3"/>
  <c r="E83" i="3"/>
  <c r="F83" i="3"/>
  <c r="E86" i="3"/>
  <c r="F86" i="3"/>
  <c r="P86" i="3"/>
  <c r="E95" i="3"/>
  <c r="F95" i="3"/>
  <c r="P95" i="3"/>
  <c r="E100" i="3"/>
  <c r="F100" i="3"/>
  <c r="E102" i="3"/>
  <c r="F102" i="3"/>
  <c r="P102" i="3"/>
  <c r="E104" i="3"/>
  <c r="F104" i="3"/>
  <c r="P104" i="3"/>
  <c r="E106" i="3"/>
  <c r="F106" i="3"/>
  <c r="P106" i="3"/>
  <c r="E108" i="3"/>
  <c r="F108" i="3"/>
  <c r="E110" i="3"/>
  <c r="F110" i="3"/>
  <c r="P110" i="3"/>
  <c r="E112" i="3"/>
  <c r="F112" i="3"/>
  <c r="P112" i="3"/>
  <c r="E114" i="3"/>
  <c r="F114" i="3"/>
  <c r="P114" i="3"/>
  <c r="E116" i="3"/>
  <c r="F116" i="3"/>
  <c r="E118" i="3"/>
  <c r="F118" i="3"/>
  <c r="P118" i="3"/>
  <c r="E120" i="3"/>
  <c r="F120" i="3"/>
  <c r="G120" i="3"/>
  <c r="E122" i="3"/>
  <c r="F122" i="3"/>
  <c r="P122" i="3"/>
  <c r="E124" i="3"/>
  <c r="F124" i="3"/>
  <c r="E126" i="3"/>
  <c r="F126" i="3"/>
  <c r="P126" i="3"/>
  <c r="E128" i="3"/>
  <c r="F128" i="3"/>
  <c r="E130" i="3"/>
  <c r="F130" i="3"/>
  <c r="P130" i="3"/>
  <c r="E132" i="3"/>
  <c r="F132" i="3"/>
  <c r="E134" i="3"/>
  <c r="F134" i="3"/>
  <c r="P134" i="3"/>
  <c r="E136" i="3"/>
  <c r="F136" i="3"/>
  <c r="G136" i="3"/>
  <c r="E138" i="3"/>
  <c r="F138" i="3"/>
  <c r="P138" i="3"/>
  <c r="E140" i="3"/>
  <c r="F140" i="3"/>
  <c r="E142" i="3"/>
  <c r="F142" i="3"/>
  <c r="P142" i="3"/>
  <c r="E144" i="3"/>
  <c r="F144" i="3"/>
  <c r="E146" i="3"/>
  <c r="F146" i="3"/>
  <c r="P146" i="3"/>
  <c r="E148" i="3"/>
  <c r="F148" i="3"/>
  <c r="E150" i="3"/>
  <c r="F150" i="3"/>
  <c r="P150" i="3"/>
  <c r="E152" i="3"/>
  <c r="F152" i="3"/>
  <c r="G152" i="3"/>
  <c r="E154" i="3"/>
  <c r="F154" i="3"/>
  <c r="P154" i="3"/>
  <c r="E156" i="3"/>
  <c r="F156" i="3"/>
  <c r="P156" i="3"/>
  <c r="G29" i="3"/>
  <c r="J29" i="3"/>
  <c r="E39" i="3"/>
  <c r="F39" i="3"/>
  <c r="G39" i="3"/>
  <c r="J39" i="3"/>
  <c r="E46" i="3"/>
  <c r="F46" i="3"/>
  <c r="E50" i="3"/>
  <c r="F50" i="3"/>
  <c r="P50" i="3"/>
  <c r="E54" i="3"/>
  <c r="F54" i="3"/>
  <c r="P54" i="3"/>
  <c r="E60" i="3"/>
  <c r="F60" i="3"/>
  <c r="P60" i="3"/>
  <c r="E63" i="3"/>
  <c r="F63" i="3"/>
  <c r="P63" i="3"/>
  <c r="G66" i="3"/>
  <c r="E76" i="3"/>
  <c r="F76" i="3"/>
  <c r="P76" i="3"/>
  <c r="E79" i="3"/>
  <c r="F79" i="3"/>
  <c r="P79" i="3"/>
  <c r="G83" i="3"/>
  <c r="E98" i="3"/>
  <c r="F98" i="3"/>
  <c r="P98" i="3"/>
  <c r="E64" i="3"/>
  <c r="F64" i="3"/>
  <c r="P64" i="3"/>
  <c r="E73" i="3"/>
  <c r="F73" i="3"/>
  <c r="P73" i="3"/>
  <c r="E92" i="3"/>
  <c r="F92" i="3"/>
  <c r="P92" i="3"/>
  <c r="G104" i="3"/>
  <c r="G114" i="3"/>
  <c r="G126" i="3"/>
  <c r="G130" i="3"/>
  <c r="G141" i="3"/>
  <c r="G144" i="3"/>
  <c r="G157" i="3"/>
  <c r="E24" i="3"/>
  <c r="F24" i="3"/>
  <c r="P24" i="3"/>
  <c r="E75" i="3"/>
  <c r="F75" i="3"/>
  <c r="P75" i="3"/>
  <c r="E84" i="3"/>
  <c r="F84" i="3"/>
  <c r="G84" i="3"/>
  <c r="E93" i="3"/>
  <c r="F93" i="3"/>
  <c r="P93" i="3"/>
  <c r="G110" i="3"/>
  <c r="G138" i="3"/>
  <c r="G151" i="3"/>
  <c r="G154" i="3"/>
  <c r="E80" i="3"/>
  <c r="F80" i="3"/>
  <c r="P80" i="3"/>
  <c r="G28" i="3"/>
  <c r="J28" i="3"/>
  <c r="G36" i="3"/>
  <c r="J36" i="3"/>
  <c r="G46" i="3"/>
  <c r="E67" i="3"/>
  <c r="F67" i="3"/>
  <c r="P67" i="3"/>
  <c r="G76" i="3"/>
  <c r="G93" i="3"/>
  <c r="G100" i="3"/>
  <c r="G145" i="3"/>
  <c r="G148" i="3"/>
  <c r="E23" i="3"/>
  <c r="F23" i="3"/>
  <c r="P23" i="3"/>
  <c r="E38" i="3"/>
  <c r="F38" i="3"/>
  <c r="G38" i="3"/>
  <c r="J38" i="3"/>
  <c r="E30" i="3"/>
  <c r="F30" i="3"/>
  <c r="P30" i="3"/>
  <c r="E70" i="3"/>
  <c r="F70" i="3"/>
  <c r="P70" i="3"/>
  <c r="G87" i="3"/>
  <c r="G112" i="3"/>
  <c r="G116" i="3"/>
  <c r="G124" i="3"/>
  <c r="G128" i="3"/>
  <c r="G132" i="3"/>
  <c r="G50" i="3"/>
  <c r="G62" i="3"/>
  <c r="E89" i="3"/>
  <c r="F89" i="3"/>
  <c r="P89" i="3"/>
  <c r="E96" i="3"/>
  <c r="F96" i="3"/>
  <c r="P96" i="3"/>
  <c r="G143" i="3"/>
  <c r="E26" i="3"/>
  <c r="F26" i="3"/>
  <c r="P26" i="3"/>
  <c r="E33" i="3"/>
  <c r="F33" i="3"/>
  <c r="P33" i="3"/>
  <c r="E90" i="3"/>
  <c r="F90" i="3"/>
  <c r="P90" i="3"/>
  <c r="G156" i="3"/>
  <c r="E25" i="3"/>
  <c r="F25" i="3"/>
  <c r="G25" i="3"/>
  <c r="J25" i="3"/>
  <c r="E58" i="3"/>
  <c r="F58" i="3"/>
  <c r="P58" i="3"/>
  <c r="E22" i="3"/>
  <c r="F22" i="3"/>
  <c r="P22" i="3"/>
  <c r="E81" i="3"/>
  <c r="F81" i="3"/>
  <c r="P81" i="3"/>
  <c r="G108" i="3"/>
  <c r="G140" i="3"/>
  <c r="E27" i="3"/>
  <c r="F27" i="3"/>
  <c r="P27" i="3"/>
  <c r="U58" i="3"/>
  <c r="E87" i="3"/>
  <c r="F87" i="3"/>
  <c r="P87" i="3"/>
  <c r="G142" i="3"/>
  <c r="G155" i="3"/>
  <c r="G106" i="3"/>
  <c r="I316" i="2"/>
  <c r="H316" i="2"/>
  <c r="I324" i="2"/>
  <c r="H324" i="2"/>
  <c r="I332" i="2"/>
  <c r="H332" i="2"/>
  <c r="K334" i="2"/>
  <c r="I299" i="2"/>
  <c r="I307" i="2"/>
  <c r="K309" i="2"/>
  <c r="I315" i="2"/>
  <c r="J316" i="2"/>
  <c r="K317" i="2"/>
  <c r="I323" i="2"/>
  <c r="J324" i="2"/>
  <c r="K325" i="2"/>
  <c r="I331" i="2"/>
  <c r="J332" i="2"/>
  <c r="K333" i="2"/>
  <c r="F17" i="3"/>
  <c r="E99" i="4"/>
  <c r="W24" i="3"/>
  <c r="W22" i="3"/>
  <c r="W2" i="3"/>
  <c r="R21" i="3"/>
  <c r="W4" i="3"/>
  <c r="W6" i="3"/>
  <c r="W8" i="3"/>
  <c r="W13" i="3"/>
  <c r="R32" i="3"/>
  <c r="W21" i="3"/>
  <c r="W18" i="3"/>
  <c r="R37" i="3"/>
  <c r="W15" i="3"/>
  <c r="R34" i="3"/>
  <c r="W23" i="3"/>
  <c r="W12" i="3"/>
  <c r="P148" i="3"/>
  <c r="P140" i="3"/>
  <c r="P132" i="3"/>
  <c r="P124" i="3"/>
  <c r="P116" i="3"/>
  <c r="P108" i="3"/>
  <c r="P100" i="3"/>
  <c r="P84" i="3"/>
  <c r="P78" i="3"/>
  <c r="P62" i="3"/>
  <c r="P55" i="3"/>
  <c r="P47" i="3"/>
  <c r="P39" i="3"/>
  <c r="P31" i="3"/>
  <c r="W5" i="3"/>
  <c r="W9" i="3"/>
  <c r="R28" i="3"/>
  <c r="P165" i="3"/>
  <c r="P155" i="3"/>
  <c r="P147" i="3"/>
  <c r="P139" i="3"/>
  <c r="P123" i="3"/>
  <c r="P107" i="3"/>
  <c r="P91" i="3"/>
  <c r="P83" i="3"/>
  <c r="P77" i="3"/>
  <c r="P46" i="3"/>
  <c r="P38" i="3"/>
  <c r="P25" i="3"/>
  <c r="P21" i="3"/>
  <c r="W19" i="3"/>
  <c r="W20" i="3"/>
  <c r="P170" i="3"/>
  <c r="P160" i="3"/>
  <c r="P144" i="3"/>
  <c r="P136" i="3"/>
  <c r="P128" i="3"/>
  <c r="W3" i="3"/>
  <c r="W7" i="3"/>
  <c r="W17" i="3"/>
  <c r="R36" i="3"/>
  <c r="X20" i="3"/>
  <c r="E15" i="4"/>
  <c r="E25" i="4"/>
  <c r="E43" i="4"/>
  <c r="E49" i="4"/>
  <c r="E69" i="4"/>
  <c r="X5" i="3"/>
  <c r="E16" i="4"/>
  <c r="E20" i="4"/>
  <c r="E57" i="4"/>
  <c r="E70" i="4"/>
  <c r="E78" i="4"/>
  <c r="E121" i="4"/>
  <c r="E26" i="4"/>
  <c r="E37" i="4"/>
  <c r="E79" i="4"/>
  <c r="E87" i="4"/>
  <c r="E94" i="4"/>
  <c r="E112" i="4"/>
  <c r="E120" i="4"/>
  <c r="X22" i="3"/>
  <c r="X14" i="3"/>
  <c r="X6" i="3"/>
  <c r="X19" i="3"/>
  <c r="X11" i="3"/>
  <c r="X3" i="3"/>
  <c r="X18" i="3"/>
  <c r="X10" i="3"/>
  <c r="X2" i="3"/>
  <c r="H11" i="3"/>
  <c r="H12" i="3" s="1"/>
  <c r="H13" i="3" s="1"/>
  <c r="X17" i="3"/>
  <c r="X9" i="3"/>
  <c r="X8" i="3"/>
  <c r="X24" i="3"/>
  <c r="E27" i="4"/>
  <c r="E32" i="4"/>
  <c r="E38" i="4"/>
  <c r="E51" i="4"/>
  <c r="E95" i="4"/>
  <c r="E103" i="4"/>
  <c r="E110" i="4"/>
  <c r="X12" i="3"/>
  <c r="E13" i="4"/>
  <c r="E17" i="4"/>
  <c r="E23" i="4"/>
  <c r="E73" i="4"/>
  <c r="X13" i="3"/>
  <c r="E33" i="4"/>
  <c r="E53" i="4"/>
  <c r="E14" i="4"/>
  <c r="E18" i="4"/>
  <c r="E29" i="4"/>
  <c r="E34" i="4"/>
  <c r="E41" i="4"/>
  <c r="E54" i="4"/>
  <c r="E67" i="4"/>
  <c r="E83" i="4"/>
  <c r="E48" i="4"/>
  <c r="E64" i="4"/>
  <c r="E84" i="4"/>
  <c r="E100" i="4"/>
  <c r="P57" i="3"/>
  <c r="E42" i="4"/>
  <c r="E58" i="4"/>
  <c r="E90" i="4"/>
  <c r="E106" i="4"/>
  <c r="E113" i="4"/>
  <c r="E117" i="4"/>
  <c r="W10" i="3"/>
  <c r="R29" i="3"/>
  <c r="E52" i="4"/>
  <c r="E68" i="4"/>
  <c r="E46" i="4"/>
  <c r="E62" i="4"/>
  <c r="E86" i="4"/>
  <c r="E102" i="4"/>
  <c r="E123" i="4"/>
  <c r="E114" i="4"/>
  <c r="E118" i="4"/>
  <c r="E40" i="4"/>
  <c r="E56" i="4"/>
  <c r="E76" i="4"/>
  <c r="E92" i="4"/>
  <c r="E108" i="4"/>
  <c r="E50" i="4"/>
  <c r="E66" i="4"/>
  <c r="E82" i="4"/>
  <c r="E111" i="4"/>
  <c r="E115" i="4"/>
  <c r="E124" i="4"/>
  <c r="P172" i="3"/>
  <c r="W14" i="3"/>
  <c r="E44" i="4"/>
  <c r="E60" i="4"/>
  <c r="E88" i="4"/>
  <c r="E104" i="4"/>
  <c r="E119" i="4"/>
  <c r="R77" i="3"/>
  <c r="J77" i="3"/>
  <c r="J162" i="3"/>
  <c r="R162" i="3"/>
  <c r="R174" i="3"/>
  <c r="J174" i="3"/>
  <c r="R166" i="3"/>
  <c r="J166" i="3"/>
  <c r="R69" i="3"/>
  <c r="J69" i="3"/>
  <c r="J152" i="3"/>
  <c r="R152" i="3"/>
  <c r="J136" i="3"/>
  <c r="R136" i="3"/>
  <c r="J120" i="3"/>
  <c r="R120" i="3"/>
  <c r="R165" i="3"/>
  <c r="J165" i="3"/>
  <c r="R161" i="3"/>
  <c r="J161" i="3"/>
  <c r="R147" i="3"/>
  <c r="J147" i="3"/>
  <c r="R131" i="3"/>
  <c r="J131" i="3"/>
  <c r="J172" i="3"/>
  <c r="R172" i="3"/>
  <c r="R84" i="3"/>
  <c r="J84" i="3"/>
  <c r="R78" i="3"/>
  <c r="J78" i="3"/>
  <c r="R55" i="3"/>
  <c r="J55" i="3"/>
  <c r="J160" i="3"/>
  <c r="R160" i="3"/>
  <c r="R56" i="3"/>
  <c r="J56" i="3"/>
  <c r="R91" i="3"/>
  <c r="J91" i="3"/>
  <c r="R168" i="3"/>
  <c r="J168" i="3"/>
  <c r="R52" i="1"/>
  <c r="J52" i="1"/>
  <c r="P162" i="3"/>
  <c r="J76" i="3"/>
  <c r="R76" i="3"/>
  <c r="R56" i="1"/>
  <c r="J56" i="1"/>
  <c r="E96" i="4"/>
  <c r="E65" i="4"/>
  <c r="P120" i="3"/>
  <c r="R38" i="3"/>
  <c r="P69" i="3"/>
  <c r="P131" i="3"/>
  <c r="P166" i="3"/>
  <c r="R25" i="3"/>
  <c r="D16" i="3"/>
  <c r="D19" i="3"/>
  <c r="R140" i="3"/>
  <c r="J140" i="3"/>
  <c r="R156" i="3"/>
  <c r="J156" i="3"/>
  <c r="R132" i="3"/>
  <c r="J132" i="3"/>
  <c r="R145" i="3"/>
  <c r="J145" i="3"/>
  <c r="G118" i="3"/>
  <c r="G98" i="3"/>
  <c r="R66" i="3"/>
  <c r="J66" i="3"/>
  <c r="G133" i="3"/>
  <c r="G117" i="3"/>
  <c r="G101" i="3"/>
  <c r="G24" i="3"/>
  <c r="J24" i="3"/>
  <c r="P137" i="3"/>
  <c r="G137" i="3"/>
  <c r="G86" i="3"/>
  <c r="R51" i="3"/>
  <c r="J51" i="3"/>
  <c r="G27" i="3"/>
  <c r="J27" i="3"/>
  <c r="G30" i="3"/>
  <c r="G164" i="3"/>
  <c r="G27" i="1"/>
  <c r="G37" i="1"/>
  <c r="R156" i="1"/>
  <c r="J156" i="1"/>
  <c r="G59" i="1"/>
  <c r="R131" i="1"/>
  <c r="J131" i="1"/>
  <c r="R132" i="1"/>
  <c r="J132" i="1"/>
  <c r="R95" i="1"/>
  <c r="J95" i="1"/>
  <c r="R103" i="1"/>
  <c r="J103" i="1"/>
  <c r="R146" i="1"/>
  <c r="J146" i="1"/>
  <c r="R143" i="1"/>
  <c r="J143" i="1"/>
  <c r="G102" i="1"/>
  <c r="G169" i="1"/>
  <c r="R158" i="1"/>
  <c r="J158" i="1"/>
  <c r="E55" i="4"/>
  <c r="F98" i="1"/>
  <c r="E63" i="4"/>
  <c r="F106" i="1"/>
  <c r="G40" i="1"/>
  <c r="R62" i="3"/>
  <c r="J62" i="3"/>
  <c r="J144" i="3"/>
  <c r="R144" i="3"/>
  <c r="R113" i="3"/>
  <c r="J113" i="3"/>
  <c r="R65" i="3"/>
  <c r="J65" i="3"/>
  <c r="R136" i="1"/>
  <c r="J136" i="1"/>
  <c r="R86" i="1"/>
  <c r="J86" i="1"/>
  <c r="R41" i="3"/>
  <c r="J142" i="3"/>
  <c r="R142" i="3"/>
  <c r="J94" i="3"/>
  <c r="R94" i="3"/>
  <c r="R77" i="1"/>
  <c r="J77" i="1"/>
  <c r="R33" i="3"/>
  <c r="E80" i="4"/>
  <c r="E74" i="4"/>
  <c r="E59" i="4"/>
  <c r="R31" i="3"/>
  <c r="R23" i="3"/>
  <c r="E91" i="4"/>
  <c r="U80" i="3"/>
  <c r="R108" i="3"/>
  <c r="J108" i="3"/>
  <c r="G70" i="3"/>
  <c r="J128" i="3"/>
  <c r="R128" i="3"/>
  <c r="R100" i="3"/>
  <c r="J100" i="3"/>
  <c r="R154" i="3"/>
  <c r="J154" i="3"/>
  <c r="R157" i="3"/>
  <c r="J157" i="3"/>
  <c r="R114" i="3"/>
  <c r="J114" i="3"/>
  <c r="G115" i="3"/>
  <c r="G99" i="3"/>
  <c r="G64" i="3"/>
  <c r="G67" i="3"/>
  <c r="R49" i="3"/>
  <c r="J49" i="3"/>
  <c r="G41" i="3"/>
  <c r="J41" i="3"/>
  <c r="J57" i="3"/>
  <c r="R57" i="3"/>
  <c r="G39" i="1"/>
  <c r="G29" i="1"/>
  <c r="G147" i="1"/>
  <c r="R153" i="1"/>
  <c r="J153" i="1"/>
  <c r="R85" i="1"/>
  <c r="J85" i="1"/>
  <c r="G124" i="1"/>
  <c r="R92" i="1"/>
  <c r="J92" i="1"/>
  <c r="R144" i="1"/>
  <c r="J144" i="1"/>
  <c r="R100" i="1"/>
  <c r="J100" i="1"/>
  <c r="R138" i="1"/>
  <c r="J138" i="1"/>
  <c r="R87" i="1"/>
  <c r="J87" i="1"/>
  <c r="G135" i="1"/>
  <c r="G94" i="1"/>
  <c r="R163" i="1"/>
  <c r="J163" i="1"/>
  <c r="E61" i="4"/>
  <c r="F104" i="1"/>
  <c r="R162" i="1"/>
  <c r="J162" i="1"/>
  <c r="E89" i="4"/>
  <c r="F133" i="1"/>
  <c r="E105" i="4"/>
  <c r="F155" i="1"/>
  <c r="G42" i="1"/>
  <c r="P42" i="1"/>
  <c r="G31" i="1"/>
  <c r="R124" i="3"/>
  <c r="J124" i="3"/>
  <c r="R151" i="3"/>
  <c r="J151" i="3"/>
  <c r="J104" i="3"/>
  <c r="R104" i="3"/>
  <c r="R72" i="3"/>
  <c r="J72" i="3"/>
  <c r="G41" i="1"/>
  <c r="R123" i="1"/>
  <c r="J123" i="1"/>
  <c r="R130" i="1"/>
  <c r="J130" i="1"/>
  <c r="R127" i="1"/>
  <c r="J127" i="1"/>
  <c r="E71" i="4"/>
  <c r="F115" i="1"/>
  <c r="E11" i="4"/>
  <c r="F51" i="1"/>
  <c r="G44" i="1"/>
  <c r="R138" i="3"/>
  <c r="J138" i="3"/>
  <c r="R167" i="3"/>
  <c r="J167" i="3"/>
  <c r="G118" i="1"/>
  <c r="G63" i="1"/>
  <c r="R154" i="1"/>
  <c r="J154" i="1"/>
  <c r="R128" i="1"/>
  <c r="J128" i="1"/>
  <c r="G70" i="1"/>
  <c r="R122" i="1"/>
  <c r="J122" i="1"/>
  <c r="R55" i="1"/>
  <c r="J55" i="1"/>
  <c r="E24" i="4"/>
  <c r="F66" i="1"/>
  <c r="E77" i="4"/>
  <c r="F121" i="1"/>
  <c r="E93" i="4"/>
  <c r="F137" i="1"/>
  <c r="G46" i="1"/>
  <c r="P161" i="3"/>
  <c r="E75" i="4"/>
  <c r="E19" i="4"/>
  <c r="P152" i="3"/>
  <c r="R43" i="3"/>
  <c r="G146" i="3"/>
  <c r="G22" i="3"/>
  <c r="J22" i="3"/>
  <c r="R116" i="3"/>
  <c r="J116" i="3"/>
  <c r="R110" i="3"/>
  <c r="J110" i="3"/>
  <c r="G134" i="3"/>
  <c r="G54" i="3"/>
  <c r="G95" i="3"/>
  <c r="G125" i="3"/>
  <c r="G109" i="3"/>
  <c r="R85" i="3"/>
  <c r="J85" i="3"/>
  <c r="G48" i="3"/>
  <c r="G96" i="3"/>
  <c r="G61" i="3"/>
  <c r="G43" i="3"/>
  <c r="J43" i="3"/>
  <c r="G158" i="3"/>
  <c r="G45" i="1"/>
  <c r="R149" i="1"/>
  <c r="J149" i="1"/>
  <c r="R74" i="1"/>
  <c r="J74" i="1"/>
  <c r="R83" i="1"/>
  <c r="J83" i="1"/>
  <c r="R107" i="1"/>
  <c r="J107" i="1"/>
  <c r="G53" i="1"/>
  <c r="R120" i="1"/>
  <c r="J120" i="1"/>
  <c r="R62" i="1"/>
  <c r="J62" i="1"/>
  <c r="G114" i="1"/>
  <c r="R69" i="1"/>
  <c r="J69" i="1"/>
  <c r="R111" i="1"/>
  <c r="J111" i="1"/>
  <c r="R171" i="1"/>
  <c r="J171" i="1"/>
  <c r="R167" i="1"/>
  <c r="J167" i="1"/>
  <c r="R173" i="1"/>
  <c r="J173" i="1"/>
  <c r="E31" i="4"/>
  <c r="F73" i="1"/>
  <c r="E22" i="4"/>
  <c r="F64" i="1"/>
  <c r="E35" i="4"/>
  <c r="F78" i="1"/>
  <c r="P28" i="1"/>
  <c r="G28" i="1"/>
  <c r="P48" i="1"/>
  <c r="G48" i="1"/>
  <c r="G21" i="1"/>
  <c r="R129" i="3"/>
  <c r="J129" i="3"/>
  <c r="R47" i="3"/>
  <c r="J47" i="3"/>
  <c r="R89" i="1"/>
  <c r="J89" i="1"/>
  <c r="R65" i="1"/>
  <c r="J65" i="1"/>
  <c r="J50" i="3"/>
  <c r="R50" i="3"/>
  <c r="R141" i="3"/>
  <c r="J141" i="3"/>
  <c r="J79" i="3"/>
  <c r="R79" i="3"/>
  <c r="P174" i="3"/>
  <c r="E21" i="4"/>
  <c r="E107" i="4"/>
  <c r="R40" i="3"/>
  <c r="G97" i="3"/>
  <c r="J143" i="3"/>
  <c r="R143" i="3"/>
  <c r="J112" i="3"/>
  <c r="R112" i="3"/>
  <c r="J46" i="3"/>
  <c r="R46" i="3"/>
  <c r="R130" i="3"/>
  <c r="J130" i="3"/>
  <c r="G26" i="3"/>
  <c r="J26" i="3"/>
  <c r="R83" i="3"/>
  <c r="J83" i="3"/>
  <c r="R123" i="3"/>
  <c r="J123" i="3"/>
  <c r="R107" i="3"/>
  <c r="J107" i="3"/>
  <c r="G44" i="3"/>
  <c r="G74" i="3"/>
  <c r="R170" i="3"/>
  <c r="J170" i="3"/>
  <c r="G75" i="3"/>
  <c r="R59" i="3"/>
  <c r="J59" i="3"/>
  <c r="G159" i="3"/>
  <c r="G171" i="3"/>
  <c r="G47" i="1"/>
  <c r="R139" i="1"/>
  <c r="J139" i="1"/>
  <c r="G91" i="1"/>
  <c r="G151" i="1"/>
  <c r="G75" i="1"/>
  <c r="R112" i="1"/>
  <c r="J112" i="1"/>
  <c r="U58" i="1"/>
  <c r="G152" i="1"/>
  <c r="R99" i="1"/>
  <c r="J99" i="1"/>
  <c r="G61" i="1"/>
  <c r="G108" i="1"/>
  <c r="R165" i="1"/>
  <c r="J165" i="1"/>
  <c r="R168" i="1"/>
  <c r="J168" i="1"/>
  <c r="E36" i="4"/>
  <c r="F79" i="1"/>
  <c r="E81" i="4"/>
  <c r="F125" i="1"/>
  <c r="E97" i="4"/>
  <c r="F141" i="1"/>
  <c r="G172" i="1"/>
  <c r="F161" i="1"/>
  <c r="E122" i="4"/>
  <c r="G34" i="1"/>
  <c r="G50" i="1"/>
  <c r="R42" i="3"/>
  <c r="R155" i="3"/>
  <c r="J155" i="3"/>
  <c r="R93" i="3"/>
  <c r="J93" i="3"/>
  <c r="R97" i="1"/>
  <c r="J97" i="1"/>
  <c r="G60" i="3"/>
  <c r="J63" i="3"/>
  <c r="R63" i="3"/>
  <c r="G33" i="3"/>
  <c r="J33" i="3"/>
  <c r="E109" i="4"/>
  <c r="F159" i="1"/>
  <c r="E72" i="4"/>
  <c r="E28" i="4"/>
  <c r="E12" i="4"/>
  <c r="R26" i="3"/>
  <c r="R24" i="3"/>
  <c r="G102" i="3"/>
  <c r="G149" i="3"/>
  <c r="R87" i="3"/>
  <c r="J87" i="3"/>
  <c r="R126" i="3"/>
  <c r="J126" i="3"/>
  <c r="G150" i="3"/>
  <c r="G92" i="3"/>
  <c r="J121" i="3"/>
  <c r="R121" i="3"/>
  <c r="R105" i="3"/>
  <c r="J105" i="3"/>
  <c r="G81" i="3"/>
  <c r="G90" i="3"/>
  <c r="G73" i="3"/>
  <c r="G35" i="3"/>
  <c r="G42" i="3"/>
  <c r="J42" i="3"/>
  <c r="G173" i="3"/>
  <c r="G32" i="1"/>
  <c r="G49" i="1"/>
  <c r="R134" i="1"/>
  <c r="J134" i="1"/>
  <c r="G142" i="1"/>
  <c r="R60" i="1"/>
  <c r="J60" i="1"/>
  <c r="R101" i="1"/>
  <c r="J101" i="1"/>
  <c r="R109" i="1"/>
  <c r="J109" i="1"/>
  <c r="R150" i="1"/>
  <c r="J150" i="1"/>
  <c r="R96" i="1"/>
  <c r="J96" i="1"/>
  <c r="R105" i="1"/>
  <c r="J105" i="1"/>
  <c r="R174" i="1"/>
  <c r="J174" i="1"/>
  <c r="G166" i="1"/>
  <c r="E39" i="4"/>
  <c r="F82" i="1"/>
  <c r="E47" i="4"/>
  <c r="F90" i="1"/>
  <c r="G36" i="1"/>
  <c r="P36" i="1"/>
  <c r="R82" i="3"/>
  <c r="J82" i="3"/>
  <c r="R126" i="1"/>
  <c r="J126" i="1"/>
  <c r="R116" i="1"/>
  <c r="J116" i="1"/>
  <c r="R117" i="1"/>
  <c r="J117" i="1"/>
  <c r="R84" i="1"/>
  <c r="J84" i="1"/>
  <c r="J26" i="1"/>
  <c r="R127" i="3"/>
  <c r="J127" i="3"/>
  <c r="J111" i="3"/>
  <c r="R111" i="3"/>
  <c r="R52" i="3"/>
  <c r="J52" i="3"/>
  <c r="R45" i="3"/>
  <c r="J45" i="3"/>
  <c r="R169" i="3"/>
  <c r="J169" i="3"/>
  <c r="G43" i="1"/>
  <c r="R68" i="1"/>
  <c r="J68" i="1"/>
  <c r="R81" i="1"/>
  <c r="J81" i="1"/>
  <c r="R76" i="1"/>
  <c r="J76" i="1"/>
  <c r="G119" i="1"/>
  <c r="E30" i="4"/>
  <c r="F72" i="1"/>
  <c r="D16" i="1"/>
  <c r="D19" i="1" s="1"/>
  <c r="E116" i="4"/>
  <c r="E98" i="4"/>
  <c r="R22" i="3"/>
  <c r="R39" i="3"/>
  <c r="R27" i="3"/>
  <c r="R106" i="3"/>
  <c r="J106" i="3"/>
  <c r="G153" i="3"/>
  <c r="D15" i="3"/>
  <c r="C19" i="3"/>
  <c r="R148" i="3"/>
  <c r="J148" i="3"/>
  <c r="G122" i="3"/>
  <c r="G89" i="3"/>
  <c r="G135" i="3"/>
  <c r="R119" i="3"/>
  <c r="J119" i="3"/>
  <c r="R103" i="3"/>
  <c r="J103" i="3"/>
  <c r="J68" i="3"/>
  <c r="R68" i="3"/>
  <c r="R139" i="3"/>
  <c r="J139" i="3"/>
  <c r="G88" i="3"/>
  <c r="G71" i="3"/>
  <c r="G53" i="3"/>
  <c r="G163" i="3"/>
  <c r="G33" i="1"/>
  <c r="R67" i="1"/>
  <c r="J67" i="1"/>
  <c r="R113" i="1"/>
  <c r="J113" i="1"/>
  <c r="R71" i="1"/>
  <c r="J71" i="1"/>
  <c r="G140" i="1"/>
  <c r="R170" i="1"/>
  <c r="J170" i="1"/>
  <c r="G148" i="1"/>
  <c r="R93" i="1"/>
  <c r="J93" i="1"/>
  <c r="G157" i="1"/>
  <c r="R110" i="1"/>
  <c r="J110" i="1"/>
  <c r="G54" i="1"/>
  <c r="R160" i="1"/>
  <c r="J160" i="1"/>
  <c r="R164" i="1"/>
  <c r="J164" i="1"/>
  <c r="E45" i="4"/>
  <c r="F88" i="1"/>
  <c r="E85" i="4"/>
  <c r="F129" i="1"/>
  <c r="E101" i="4"/>
  <c r="F145" i="1"/>
  <c r="J57" i="1"/>
  <c r="R57" i="1"/>
  <c r="G38" i="1"/>
  <c r="G23" i="1"/>
  <c r="P79" i="1"/>
  <c r="G79" i="1"/>
  <c r="G121" i="1"/>
  <c r="R166" i="1"/>
  <c r="J166" i="1"/>
  <c r="R90" i="3"/>
  <c r="J90" i="3"/>
  <c r="J60" i="3"/>
  <c r="R60" i="3"/>
  <c r="R53" i="1"/>
  <c r="J53" i="1"/>
  <c r="J31" i="1"/>
  <c r="R39" i="1"/>
  <c r="J39" i="1"/>
  <c r="R64" i="3"/>
  <c r="J64" i="3"/>
  <c r="J117" i="3"/>
  <c r="R117" i="3"/>
  <c r="R150" i="3"/>
  <c r="J150" i="3"/>
  <c r="R91" i="1"/>
  <c r="J91" i="1"/>
  <c r="R53" i="3"/>
  <c r="J53" i="3"/>
  <c r="R153" i="3"/>
  <c r="J153" i="3"/>
  <c r="R152" i="1"/>
  <c r="J152" i="1"/>
  <c r="P66" i="1"/>
  <c r="G66" i="1"/>
  <c r="P104" i="1"/>
  <c r="G104" i="1"/>
  <c r="R124" i="1"/>
  <c r="J124" i="1"/>
  <c r="R99" i="3"/>
  <c r="J99" i="3"/>
  <c r="R59" i="1"/>
  <c r="J59" i="1"/>
  <c r="R133" i="3"/>
  <c r="J133" i="3"/>
  <c r="J43" i="1"/>
  <c r="R43" i="1"/>
  <c r="J49" i="1"/>
  <c r="R49" i="1"/>
  <c r="J172" i="1"/>
  <c r="R172" i="1"/>
  <c r="R47" i="1"/>
  <c r="J47" i="1"/>
  <c r="R74" i="3"/>
  <c r="J74" i="3"/>
  <c r="R158" i="3"/>
  <c r="J158" i="3"/>
  <c r="J125" i="3"/>
  <c r="R125" i="3"/>
  <c r="R42" i="1"/>
  <c r="J42" i="1"/>
  <c r="R115" i="3"/>
  <c r="J115" i="3"/>
  <c r="R163" i="3"/>
  <c r="J163" i="3"/>
  <c r="R142" i="1"/>
  <c r="J142" i="1"/>
  <c r="P98" i="1"/>
  <c r="G98" i="1"/>
  <c r="R71" i="3"/>
  <c r="J71" i="3"/>
  <c r="R88" i="3"/>
  <c r="J88" i="3"/>
  <c r="P145" i="1"/>
  <c r="G145" i="1"/>
  <c r="R148" i="1"/>
  <c r="J148" i="1"/>
  <c r="R135" i="3"/>
  <c r="J135" i="3"/>
  <c r="R119" i="1"/>
  <c r="J119" i="1"/>
  <c r="J36" i="1"/>
  <c r="J32" i="1"/>
  <c r="G159" i="1"/>
  <c r="G141" i="1"/>
  <c r="R171" i="3"/>
  <c r="J171" i="3"/>
  <c r="R44" i="3"/>
  <c r="J44" i="3"/>
  <c r="R97" i="3"/>
  <c r="J97" i="3"/>
  <c r="G78" i="1"/>
  <c r="R114" i="1"/>
  <c r="J114" i="1"/>
  <c r="R95" i="3"/>
  <c r="J95" i="3"/>
  <c r="R146" i="3"/>
  <c r="J146" i="3"/>
  <c r="R46" i="1"/>
  <c r="J46" i="1"/>
  <c r="R44" i="1"/>
  <c r="J44" i="1"/>
  <c r="P155" i="1"/>
  <c r="G155" i="1"/>
  <c r="R169" i="1"/>
  <c r="J169" i="1"/>
  <c r="R86" i="3"/>
  <c r="J86" i="3"/>
  <c r="P88" i="1"/>
  <c r="G88" i="1"/>
  <c r="R73" i="3"/>
  <c r="J73" i="3"/>
  <c r="J34" i="1"/>
  <c r="R75" i="3"/>
  <c r="J75" i="3"/>
  <c r="R48" i="1"/>
  <c r="J48" i="1"/>
  <c r="R67" i="3"/>
  <c r="J67" i="3"/>
  <c r="J30" i="3"/>
  <c r="R30" i="3"/>
  <c r="I9" i="3"/>
  <c r="G161" i="1"/>
  <c r="J28" i="1"/>
  <c r="R28" i="1"/>
  <c r="R45" i="1"/>
  <c r="J45" i="1"/>
  <c r="R89" i="3"/>
  <c r="J89" i="3"/>
  <c r="G90" i="1"/>
  <c r="R173" i="3"/>
  <c r="J173" i="3"/>
  <c r="R149" i="3"/>
  <c r="J149" i="3"/>
  <c r="R159" i="3"/>
  <c r="J159" i="3"/>
  <c r="R61" i="3"/>
  <c r="J61" i="3"/>
  <c r="J54" i="3"/>
  <c r="R54" i="3"/>
  <c r="R63" i="1"/>
  <c r="J63" i="1"/>
  <c r="G51" i="1"/>
  <c r="R40" i="1"/>
  <c r="J40" i="1"/>
  <c r="R102" i="1"/>
  <c r="J102" i="1"/>
  <c r="R37" i="1"/>
  <c r="J37" i="1"/>
  <c r="R137" i="3"/>
  <c r="J137" i="3"/>
  <c r="R98" i="3"/>
  <c r="J98" i="3"/>
  <c r="R109" i="3"/>
  <c r="J109" i="3"/>
  <c r="G129" i="1"/>
  <c r="R54" i="1"/>
  <c r="J54" i="1"/>
  <c r="J33" i="1"/>
  <c r="R122" i="3"/>
  <c r="J122" i="3"/>
  <c r="J102" i="3"/>
  <c r="R102" i="3"/>
  <c r="R50" i="1"/>
  <c r="J50" i="1"/>
  <c r="P125" i="1"/>
  <c r="G125" i="1"/>
  <c r="R108" i="1"/>
  <c r="J108" i="1"/>
  <c r="R75" i="1"/>
  <c r="J75" i="1"/>
  <c r="G64" i="1"/>
  <c r="R96" i="3"/>
  <c r="J96" i="3"/>
  <c r="R134" i="3"/>
  <c r="J134" i="3"/>
  <c r="G137" i="1"/>
  <c r="R118" i="1"/>
  <c r="J118" i="1"/>
  <c r="P133" i="1"/>
  <c r="G133" i="1"/>
  <c r="R94" i="1"/>
  <c r="J94" i="1"/>
  <c r="R70" i="3"/>
  <c r="J70" i="3"/>
  <c r="G106" i="1"/>
  <c r="J27" i="1"/>
  <c r="R27" i="1"/>
  <c r="R118" i="3"/>
  <c r="J118" i="3"/>
  <c r="R38" i="1"/>
  <c r="J38" i="1"/>
  <c r="G73" i="1"/>
  <c r="R70" i="1"/>
  <c r="J70" i="1"/>
  <c r="J29" i="1"/>
  <c r="R101" i="3"/>
  <c r="J101" i="3"/>
  <c r="R157" i="1"/>
  <c r="J157" i="1"/>
  <c r="P72" i="1"/>
  <c r="G72" i="1"/>
  <c r="R81" i="3"/>
  <c r="J81" i="3"/>
  <c r="J23" i="1"/>
  <c r="R140" i="1"/>
  <c r="J140" i="1"/>
  <c r="P82" i="1"/>
  <c r="G82" i="1"/>
  <c r="J35" i="3"/>
  <c r="R35" i="3"/>
  <c r="R92" i="3"/>
  <c r="J92" i="3"/>
  <c r="R61" i="1"/>
  <c r="J61" i="1"/>
  <c r="R151" i="1"/>
  <c r="J151" i="1"/>
  <c r="J21" i="1"/>
  <c r="R48" i="3"/>
  <c r="J48" i="3"/>
  <c r="G115" i="1"/>
  <c r="J41" i="1"/>
  <c r="R41" i="1"/>
  <c r="R135" i="1"/>
  <c r="J135" i="1"/>
  <c r="R147" i="1"/>
  <c r="J147" i="1"/>
  <c r="R164" i="3"/>
  <c r="J164" i="3"/>
  <c r="R88" i="1"/>
  <c r="J88" i="1"/>
  <c r="R145" i="1"/>
  <c r="J145" i="1"/>
  <c r="R66" i="1"/>
  <c r="J66" i="1"/>
  <c r="R82" i="1"/>
  <c r="J82" i="1"/>
  <c r="R72" i="1"/>
  <c r="J72" i="1"/>
  <c r="R133" i="1"/>
  <c r="J133" i="1"/>
  <c r="R125" i="1"/>
  <c r="J125" i="1"/>
  <c r="R90" i="1"/>
  <c r="J90" i="1"/>
  <c r="J161" i="1"/>
  <c r="R161" i="1"/>
  <c r="R78" i="1"/>
  <c r="J78" i="1"/>
  <c r="R141" i="1"/>
  <c r="J141" i="1"/>
  <c r="R115" i="1"/>
  <c r="J115" i="1"/>
  <c r="R73" i="1"/>
  <c r="J73" i="1"/>
  <c r="R106" i="1"/>
  <c r="J106" i="1"/>
  <c r="R64" i="1"/>
  <c r="J64" i="1"/>
  <c r="R51" i="1"/>
  <c r="J51" i="1"/>
  <c r="R159" i="1"/>
  <c r="J159" i="1"/>
  <c r="R121" i="1"/>
  <c r="J121" i="1"/>
  <c r="R137" i="1"/>
  <c r="J137" i="1"/>
  <c r="R129" i="1"/>
  <c r="J129" i="1"/>
  <c r="R155" i="1"/>
  <c r="J155" i="1"/>
  <c r="R98" i="1"/>
  <c r="J98" i="1"/>
  <c r="R104" i="1"/>
  <c r="J104" i="1"/>
  <c r="R79" i="1"/>
  <c r="J79" i="1"/>
  <c r="E14" i="1"/>
  <c r="C12" i="3"/>
  <c r="L18" i="2"/>
  <c r="C12" i="1"/>
  <c r="C11" i="1"/>
  <c r="F18" i="2"/>
  <c r="K18" i="2"/>
  <c r="C11" i="3"/>
  <c r="D18" i="2"/>
  <c r="H18" i="2"/>
  <c r="E18" i="2"/>
  <c r="O93" i="3" l="1"/>
  <c r="O157" i="3"/>
  <c r="O131" i="3"/>
  <c r="O108" i="3"/>
  <c r="O113" i="3"/>
  <c r="O138" i="3"/>
  <c r="O82" i="3"/>
  <c r="O146" i="3"/>
  <c r="O98" i="3"/>
  <c r="O164" i="3"/>
  <c r="O154" i="3"/>
  <c r="C15" i="3"/>
  <c r="O101" i="3"/>
  <c r="O167" i="3"/>
  <c r="O139" i="3"/>
  <c r="O116" i="3"/>
  <c r="O145" i="3"/>
  <c r="O142" i="3"/>
  <c r="O86" i="3"/>
  <c r="O150" i="3"/>
  <c r="O102" i="3"/>
  <c r="O168" i="3"/>
  <c r="O94" i="3"/>
  <c r="O162" i="3"/>
  <c r="O109" i="3"/>
  <c r="O83" i="3"/>
  <c r="O147" i="3"/>
  <c r="O124" i="3"/>
  <c r="O96" i="3"/>
  <c r="O160" i="3"/>
  <c r="O104" i="3"/>
  <c r="O170" i="3"/>
  <c r="O120" i="3"/>
  <c r="O97" i="3"/>
  <c r="O119" i="3"/>
  <c r="O57" i="3"/>
  <c r="O117" i="3"/>
  <c r="O91" i="3"/>
  <c r="O155" i="3"/>
  <c r="O132" i="3"/>
  <c r="O103" i="3"/>
  <c r="O169" i="3"/>
  <c r="O111" i="3"/>
  <c r="O105" i="3"/>
  <c r="O127" i="3"/>
  <c r="O158" i="3"/>
  <c r="O163" i="3"/>
  <c r="O172" i="3"/>
  <c r="O125" i="3"/>
  <c r="O99" i="3"/>
  <c r="O165" i="3"/>
  <c r="O140" i="3"/>
  <c r="O106" i="3"/>
  <c r="O173" i="3"/>
  <c r="O114" i="3"/>
  <c r="O137" i="3"/>
  <c r="O130" i="3"/>
  <c r="O122" i="3"/>
  <c r="O144" i="3"/>
  <c r="O161" i="3"/>
  <c r="O123" i="3"/>
  <c r="O128" i="3"/>
  <c r="O171" i="3"/>
  <c r="O112" i="3"/>
  <c r="O174" i="3"/>
  <c r="O84" i="3"/>
  <c r="O135" i="3"/>
  <c r="O88" i="3"/>
  <c r="O126" i="3"/>
  <c r="O85" i="3"/>
  <c r="O92" i="3"/>
  <c r="O89" i="3"/>
  <c r="O95" i="3"/>
  <c r="O151" i="3"/>
  <c r="O133" i="3"/>
  <c r="O100" i="3"/>
  <c r="O121" i="3"/>
  <c r="O134" i="3"/>
  <c r="O90" i="3"/>
  <c r="O141" i="3"/>
  <c r="O148" i="3"/>
  <c r="O153" i="3"/>
  <c r="O152" i="3"/>
  <c r="O149" i="3"/>
  <c r="O156" i="3"/>
  <c r="O118" i="3"/>
  <c r="O159" i="3"/>
  <c r="O107" i="3"/>
  <c r="O166" i="3"/>
  <c r="O136" i="3"/>
  <c r="O87" i="3"/>
  <c r="O115" i="3"/>
  <c r="O110" i="3"/>
  <c r="O143" i="3"/>
  <c r="O129" i="3"/>
  <c r="O174" i="1"/>
  <c r="O143" i="1"/>
  <c r="O112" i="1"/>
  <c r="O126" i="1"/>
  <c r="O137" i="1"/>
  <c r="O90" i="1"/>
  <c r="O154" i="1"/>
  <c r="O115" i="1"/>
  <c r="O84" i="1"/>
  <c r="O148" i="1"/>
  <c r="O109" i="1"/>
  <c r="O86" i="1"/>
  <c r="O87" i="1"/>
  <c r="O151" i="1"/>
  <c r="O120" i="1"/>
  <c r="O168" i="1"/>
  <c r="O145" i="1"/>
  <c r="O98" i="1"/>
  <c r="O164" i="1"/>
  <c r="O123" i="1"/>
  <c r="O92" i="1"/>
  <c r="O156" i="1"/>
  <c r="O117" i="1"/>
  <c r="O142" i="1"/>
  <c r="O95" i="1"/>
  <c r="O159" i="1"/>
  <c r="O128" i="1"/>
  <c r="O89" i="1"/>
  <c r="O153" i="1"/>
  <c r="O106" i="1"/>
  <c r="O173" i="1"/>
  <c r="O131" i="1"/>
  <c r="O100" i="1"/>
  <c r="O166" i="1"/>
  <c r="O125" i="1"/>
  <c r="C15" i="1"/>
  <c r="O103" i="1"/>
  <c r="O169" i="1"/>
  <c r="O136" i="1"/>
  <c r="O97" i="1"/>
  <c r="O163" i="1"/>
  <c r="O114" i="1"/>
  <c r="O134" i="1"/>
  <c r="O139" i="1"/>
  <c r="O108" i="1"/>
  <c r="O102" i="1"/>
  <c r="O133" i="1"/>
  <c r="O111" i="1"/>
  <c r="O118" i="1"/>
  <c r="O144" i="1"/>
  <c r="O105" i="1"/>
  <c r="O171" i="1"/>
  <c r="O122" i="1"/>
  <c r="O83" i="1"/>
  <c r="O147" i="1"/>
  <c r="O116" i="1"/>
  <c r="O150" i="1"/>
  <c r="O141" i="1"/>
  <c r="O152" i="1"/>
  <c r="O82" i="1"/>
  <c r="O165" i="1"/>
  <c r="O149" i="1"/>
  <c r="O160" i="1"/>
  <c r="O130" i="1"/>
  <c r="O110" i="1"/>
  <c r="O157" i="1"/>
  <c r="O119" i="1"/>
  <c r="O170" i="1"/>
  <c r="O138" i="1"/>
  <c r="O124" i="1"/>
  <c r="O167" i="1"/>
  <c r="O127" i="1"/>
  <c r="O113" i="1"/>
  <c r="O146" i="1"/>
  <c r="O132" i="1"/>
  <c r="O135" i="1"/>
  <c r="O121" i="1"/>
  <c r="O91" i="1"/>
  <c r="O140" i="1"/>
  <c r="O88" i="1"/>
  <c r="O129" i="1"/>
  <c r="O99" i="1"/>
  <c r="O85" i="1"/>
  <c r="O96" i="1"/>
  <c r="O94" i="1"/>
  <c r="O107" i="1"/>
  <c r="O93" i="1"/>
  <c r="O104" i="1"/>
  <c r="O158" i="1"/>
  <c r="O101" i="1"/>
  <c r="O155" i="1"/>
  <c r="C16" i="1"/>
  <c r="D18" i="1" s="1"/>
  <c r="C16" i="3"/>
  <c r="D18" i="3" s="1"/>
  <c r="Z8" i="1"/>
  <c r="Z2" i="1"/>
  <c r="W10" i="1"/>
  <c r="R29" i="1" s="1"/>
  <c r="W15" i="1"/>
  <c r="R34" i="1" s="1"/>
  <c r="P25" i="1"/>
  <c r="P174" i="1"/>
  <c r="P156" i="1"/>
  <c r="P134" i="1"/>
  <c r="P57" i="1"/>
  <c r="P164" i="1"/>
  <c r="P70" i="1"/>
  <c r="P103" i="1"/>
  <c r="P74" i="1"/>
  <c r="P67" i="1"/>
  <c r="P69" i="1"/>
  <c r="P148" i="1"/>
  <c r="P31" i="1"/>
  <c r="P47" i="1"/>
  <c r="P38" i="1"/>
  <c r="Z9" i="1"/>
  <c r="W2" i="1"/>
  <c r="R21" i="1" s="1"/>
  <c r="P22" i="1"/>
  <c r="W11" i="1"/>
  <c r="R30" i="1" s="1"/>
  <c r="W16" i="1"/>
  <c r="R35" i="1" s="1"/>
  <c r="P144" i="1"/>
  <c r="P128" i="1"/>
  <c r="P113" i="1"/>
  <c r="P63" i="1"/>
  <c r="P102" i="1"/>
  <c r="P108" i="1"/>
  <c r="P118" i="1"/>
  <c r="P85" i="1"/>
  <c r="P149" i="1"/>
  <c r="P41" i="1"/>
  <c r="P121" i="1"/>
  <c r="P159" i="1"/>
  <c r="Z10" i="1"/>
  <c r="W4" i="1"/>
  <c r="R23" i="1" s="1"/>
  <c r="W17" i="1"/>
  <c r="R36" i="1" s="1"/>
  <c r="P165" i="1"/>
  <c r="P160" i="1"/>
  <c r="P138" i="1"/>
  <c r="P122" i="1"/>
  <c r="P169" i="1"/>
  <c r="P84" i="1"/>
  <c r="P96" i="1"/>
  <c r="P83" i="1"/>
  <c r="P89" i="1"/>
  <c r="P111" i="1"/>
  <c r="P71" i="1"/>
  <c r="P110" i="1"/>
  <c r="P107" i="1"/>
  <c r="P26" i="1"/>
  <c r="P32" i="1"/>
  <c r="P46" i="1"/>
  <c r="P50" i="1"/>
  <c r="D15" i="1"/>
  <c r="C19" i="1" s="1"/>
  <c r="P129" i="1"/>
  <c r="P137" i="1"/>
  <c r="Z3" i="1"/>
  <c r="Z11" i="1"/>
  <c r="W5" i="1"/>
  <c r="R24" i="1" s="1"/>
  <c r="P55" i="1"/>
  <c r="P154" i="1"/>
  <c r="P132" i="1"/>
  <c r="P172" i="1"/>
  <c r="P162" i="1"/>
  <c r="P157" i="1"/>
  <c r="P143" i="1"/>
  <c r="P135" i="1"/>
  <c r="P127" i="1"/>
  <c r="P119" i="1"/>
  <c r="P61" i="1"/>
  <c r="P65" i="1"/>
  <c r="P60" i="1"/>
  <c r="P62" i="1"/>
  <c r="P58" i="1"/>
  <c r="P114" i="1"/>
  <c r="P150" i="1"/>
  <c r="P23" i="1"/>
  <c r="P45" i="1"/>
  <c r="P141" i="1"/>
  <c r="P78" i="1"/>
  <c r="Z4" i="1"/>
  <c r="Z12" i="1"/>
  <c r="W6" i="1"/>
  <c r="R25" i="1" s="1"/>
  <c r="P30" i="1"/>
  <c r="P170" i="1"/>
  <c r="P142" i="1"/>
  <c r="P126" i="1"/>
  <c r="P100" i="1"/>
  <c r="P87" i="1"/>
  <c r="P112" i="1"/>
  <c r="P99" i="1"/>
  <c r="P105" i="1"/>
  <c r="P59" i="1"/>
  <c r="P75" i="1"/>
  <c r="P151" i="1"/>
  <c r="P39" i="1"/>
  <c r="P35" i="1"/>
  <c r="P40" i="1"/>
  <c r="P44" i="1"/>
  <c r="P21" i="1"/>
  <c r="P161" i="1"/>
  <c r="P90" i="1"/>
  <c r="P51" i="1"/>
  <c r="P64" i="1"/>
  <c r="P106" i="1"/>
  <c r="P73" i="1"/>
  <c r="P115" i="1"/>
  <c r="Z5" i="1"/>
  <c r="Z13" i="1"/>
  <c r="W7" i="1"/>
  <c r="R26" i="1" s="1"/>
  <c r="W12" i="1"/>
  <c r="R31" i="1" s="1"/>
  <c r="P33" i="1"/>
  <c r="P163" i="1"/>
  <c r="P158" i="1"/>
  <c r="P136" i="1"/>
  <c r="P120" i="1"/>
  <c r="P166" i="1"/>
  <c r="P81" i="1"/>
  <c r="P93" i="1"/>
  <c r="P80" i="1"/>
  <c r="P77" i="1"/>
  <c r="P101" i="1"/>
  <c r="P68" i="1"/>
  <c r="P29" i="1"/>
  <c r="P49" i="1"/>
  <c r="J13" i="2"/>
  <c r="M13" i="2"/>
  <c r="B15" i="2"/>
  <c r="O13" i="2"/>
  <c r="N13" i="2"/>
  <c r="P13" i="2"/>
  <c r="G13" i="2"/>
  <c r="Q13" i="2"/>
  <c r="I13" i="2"/>
  <c r="C13" i="2"/>
  <c r="C18" i="2"/>
  <c r="G18" i="2"/>
  <c r="J18" i="2"/>
  <c r="I18" i="2"/>
  <c r="O3" i="2" l="1"/>
  <c r="O1" i="2"/>
  <c r="O2" i="2"/>
  <c r="O5" i="2"/>
  <c r="O4" i="2"/>
  <c r="O6" i="2"/>
  <c r="C18" i="1"/>
  <c r="F18" i="1"/>
  <c r="F19" i="1" s="1"/>
  <c r="C18" i="3"/>
  <c r="F18" i="3"/>
  <c r="F19" i="3" s="1"/>
  <c r="P330" i="2" l="1"/>
  <c r="P301" i="2"/>
  <c r="P290" i="2"/>
  <c r="P292" i="2"/>
  <c r="P332" i="2"/>
  <c r="P263" i="2"/>
  <c r="P277" i="2"/>
  <c r="P232" i="2"/>
  <c r="P291" i="2"/>
  <c r="P249" i="2"/>
  <c r="P288" i="2"/>
  <c r="P202" i="2"/>
  <c r="P235" i="2"/>
  <c r="P220" i="2"/>
  <c r="P280" i="2"/>
  <c r="P221" i="2"/>
  <c r="P164" i="2"/>
  <c r="P141" i="2"/>
  <c r="P109" i="2"/>
  <c r="P77" i="2"/>
  <c r="P222" i="2"/>
  <c r="P207" i="2"/>
  <c r="P246" i="2"/>
  <c r="P168" i="2"/>
  <c r="P153" i="2"/>
  <c r="P322" i="2"/>
  <c r="P334" i="2"/>
  <c r="P282" i="2"/>
  <c r="P316" i="2"/>
  <c r="P331" i="2"/>
  <c r="P255" i="2"/>
  <c r="P271" i="2"/>
  <c r="P224" i="2"/>
  <c r="P285" i="2"/>
  <c r="P241" i="2"/>
  <c r="P258" i="2"/>
  <c r="P194" i="2"/>
  <c r="P227" i="2"/>
  <c r="P212" i="2"/>
  <c r="P276" i="2"/>
  <c r="P213" i="2"/>
  <c r="P156" i="2"/>
  <c r="P137" i="2"/>
  <c r="P105" i="2"/>
  <c r="P73" i="2"/>
  <c r="P219" i="2"/>
  <c r="P185" i="2"/>
  <c r="P211" i="2"/>
  <c r="P160" i="2"/>
  <c r="P145" i="2"/>
  <c r="P314" i="2"/>
  <c r="P326" i="2"/>
  <c r="P274" i="2"/>
  <c r="P315" i="2"/>
  <c r="P324" i="2"/>
  <c r="P247" i="2"/>
  <c r="P269" i="2"/>
  <c r="P216" i="2"/>
  <c r="P329" i="2"/>
  <c r="P306" i="2"/>
  <c r="P318" i="2"/>
  <c r="P266" i="2"/>
  <c r="P308" i="2"/>
  <c r="P323" i="2"/>
  <c r="P239" i="2"/>
  <c r="P267" i="2"/>
  <c r="P208" i="2"/>
  <c r="P281" i="2"/>
  <c r="P225" i="2"/>
  <c r="P321" i="2"/>
  <c r="P333" i="2"/>
  <c r="P310" i="2"/>
  <c r="P319" i="2"/>
  <c r="P294" i="2"/>
  <c r="P298" i="2"/>
  <c r="P231" i="2"/>
  <c r="P264" i="2"/>
  <c r="P200" i="2"/>
  <c r="P275" i="2"/>
  <c r="P217" i="2"/>
  <c r="P234" i="2"/>
  <c r="P300" i="2"/>
  <c r="P252" i="2"/>
  <c r="P188" i="2"/>
  <c r="P253" i="2"/>
  <c r="P190" i="2"/>
  <c r="P173" i="2"/>
  <c r="P125" i="2"/>
  <c r="P93" i="2"/>
  <c r="P61" i="2"/>
  <c r="P174" i="2"/>
  <c r="P175" i="2"/>
  <c r="P191" i="2"/>
  <c r="P328" i="2"/>
  <c r="P295" i="2"/>
  <c r="P240" i="2"/>
  <c r="P233" i="2"/>
  <c r="P210" i="2"/>
  <c r="P244" i="2"/>
  <c r="P272" i="2"/>
  <c r="P180" i="2"/>
  <c r="P129" i="2"/>
  <c r="P81" i="2"/>
  <c r="P166" i="2"/>
  <c r="P203" i="2"/>
  <c r="P177" i="2"/>
  <c r="P115" i="2"/>
  <c r="P83" i="2"/>
  <c r="P206" i="2"/>
  <c r="P122" i="2"/>
  <c r="P47" i="2"/>
  <c r="P139" i="2"/>
  <c r="P132" i="2"/>
  <c r="P52" i="2"/>
  <c r="P147" i="2"/>
  <c r="P110" i="2"/>
  <c r="P33" i="2"/>
  <c r="P143" i="2"/>
  <c r="P128" i="2"/>
  <c r="P42" i="2"/>
  <c r="P313" i="2"/>
  <c r="P320" i="2"/>
  <c r="P287" i="2"/>
  <c r="P192" i="2"/>
  <c r="P209" i="2"/>
  <c r="P312" i="2"/>
  <c r="P236" i="2"/>
  <c r="P261" i="2"/>
  <c r="P172" i="2"/>
  <c r="P121" i="2"/>
  <c r="P69" i="2"/>
  <c r="P158" i="2"/>
  <c r="P197" i="2"/>
  <c r="P169" i="2"/>
  <c r="P111" i="2"/>
  <c r="P79" i="2"/>
  <c r="P193" i="2"/>
  <c r="P114" i="2"/>
  <c r="P43" i="2"/>
  <c r="P98" i="2"/>
  <c r="P124" i="2"/>
  <c r="P48" i="2"/>
  <c r="P84" i="2"/>
  <c r="P102" i="2"/>
  <c r="P29" i="2"/>
  <c r="P72" i="2"/>
  <c r="P120" i="2"/>
  <c r="P38" i="2"/>
  <c r="P305" i="2"/>
  <c r="P327" i="2"/>
  <c r="P293" i="2"/>
  <c r="P184" i="2"/>
  <c r="P302" i="2"/>
  <c r="P307" i="2"/>
  <c r="P228" i="2"/>
  <c r="P245" i="2"/>
  <c r="P148" i="2"/>
  <c r="P117" i="2"/>
  <c r="P65" i="2"/>
  <c r="P238" i="2"/>
  <c r="P189" i="2"/>
  <c r="P161" i="2"/>
  <c r="P107" i="2"/>
  <c r="P75" i="2"/>
  <c r="P178" i="2"/>
  <c r="P106" i="2"/>
  <c r="P39" i="2"/>
  <c r="P96" i="2"/>
  <c r="P116" i="2"/>
  <c r="P44" i="2"/>
  <c r="P76" i="2"/>
  <c r="P74" i="2"/>
  <c r="P25" i="2"/>
  <c r="P56" i="2"/>
  <c r="P112" i="2"/>
  <c r="P34" i="2"/>
  <c r="P297" i="2"/>
  <c r="P303" i="2"/>
  <c r="P223" i="2"/>
  <c r="P304" i="2"/>
  <c r="P289" i="2"/>
  <c r="P259" i="2"/>
  <c r="P204" i="2"/>
  <c r="P237" i="2"/>
  <c r="P140" i="2"/>
  <c r="P113" i="2"/>
  <c r="P57" i="2"/>
  <c r="P183" i="2"/>
  <c r="P187" i="2"/>
  <c r="P135" i="2"/>
  <c r="P103" i="2"/>
  <c r="P71" i="2"/>
  <c r="P170" i="2"/>
  <c r="P94" i="2"/>
  <c r="P35" i="2"/>
  <c r="P80" i="2"/>
  <c r="P108" i="2"/>
  <c r="P40" i="2"/>
  <c r="P60" i="2"/>
  <c r="P58" i="2"/>
  <c r="P21" i="2"/>
  <c r="P171" i="2"/>
  <c r="P104" i="2"/>
  <c r="P30" i="2"/>
  <c r="P325" i="2"/>
  <c r="P299" i="2"/>
  <c r="P215" i="2"/>
  <c r="P283" i="2"/>
  <c r="P250" i="2"/>
  <c r="P251" i="2"/>
  <c r="P196" i="2"/>
  <c r="P229" i="2"/>
  <c r="P165" i="2"/>
  <c r="P101" i="2"/>
  <c r="P53" i="2"/>
  <c r="P181" i="2"/>
  <c r="P176" i="2"/>
  <c r="P131" i="2"/>
  <c r="P99" i="2"/>
  <c r="P67" i="2"/>
  <c r="P162" i="2"/>
  <c r="P92" i="2"/>
  <c r="P31" i="2"/>
  <c r="P64" i="2"/>
  <c r="P100" i="2"/>
  <c r="P36" i="2"/>
  <c r="P138" i="2"/>
  <c r="P49" i="2"/>
  <c r="P214" i="2"/>
  <c r="P68" i="2"/>
  <c r="P86" i="2"/>
  <c r="P26" i="2"/>
  <c r="P317" i="2"/>
  <c r="P286" i="2"/>
  <c r="P279" i="2"/>
  <c r="P273" i="2"/>
  <c r="P242" i="2"/>
  <c r="P243" i="2"/>
  <c r="P311" i="2"/>
  <c r="P205" i="2"/>
  <c r="P157" i="2"/>
  <c r="P97" i="2"/>
  <c r="P230" i="2"/>
  <c r="P167" i="2"/>
  <c r="P152" i="2"/>
  <c r="P127" i="2"/>
  <c r="P95" i="2"/>
  <c r="P63" i="2"/>
  <c r="P154" i="2"/>
  <c r="P82" i="2"/>
  <c r="P27" i="2"/>
  <c r="P90" i="2"/>
  <c r="P78" i="2"/>
  <c r="P32" i="2"/>
  <c r="P134" i="2"/>
  <c r="P45" i="2"/>
  <c r="P199" i="2"/>
  <c r="P54" i="2"/>
  <c r="P70" i="2"/>
  <c r="P22" i="2"/>
  <c r="P309" i="2"/>
  <c r="P278" i="2"/>
  <c r="P256" i="2"/>
  <c r="P265" i="2"/>
  <c r="P226" i="2"/>
  <c r="P268" i="2"/>
  <c r="P296" i="2"/>
  <c r="P195" i="2"/>
  <c r="P149" i="2"/>
  <c r="P89" i="2"/>
  <c r="P201" i="2"/>
  <c r="P159" i="2"/>
  <c r="P144" i="2"/>
  <c r="P123" i="2"/>
  <c r="P91" i="2"/>
  <c r="P59" i="2"/>
  <c r="P146" i="2"/>
  <c r="P66" i="2"/>
  <c r="P23" i="2"/>
  <c r="P182" i="2"/>
  <c r="P62" i="2"/>
  <c r="P28" i="2"/>
  <c r="P126" i="2"/>
  <c r="P41" i="2"/>
  <c r="P163" i="2"/>
  <c r="P142" i="2"/>
  <c r="P50" i="2"/>
  <c r="P88" i="2"/>
  <c r="P248" i="2"/>
  <c r="P198" i="2"/>
  <c r="P179" i="2"/>
  <c r="P46" i="2"/>
  <c r="P257" i="2"/>
  <c r="P151" i="2"/>
  <c r="P150" i="2"/>
  <c r="P218" i="2"/>
  <c r="P254" i="2"/>
  <c r="P55" i="2"/>
  <c r="P260" i="2"/>
  <c r="P119" i="2"/>
  <c r="P24" i="2"/>
  <c r="P284" i="2"/>
  <c r="P87" i="2"/>
  <c r="P118" i="2"/>
  <c r="P186" i="2"/>
  <c r="P262" i="2"/>
  <c r="P37" i="2"/>
  <c r="P270" i="2"/>
  <c r="P133" i="2"/>
  <c r="P85" i="2"/>
  <c r="P130" i="2"/>
  <c r="P51" i="2"/>
  <c r="P155" i="2"/>
  <c r="P136" i="2"/>
  <c r="P335" i="2"/>
  <c r="O304" i="2"/>
  <c r="O316" i="2"/>
  <c r="O306" i="2"/>
  <c r="O310" i="2"/>
  <c r="O277" i="2"/>
  <c r="O262" i="2"/>
  <c r="O247" i="2"/>
  <c r="O183" i="2"/>
  <c r="O240" i="2"/>
  <c r="O257" i="2"/>
  <c r="O193" i="2"/>
  <c r="O226" i="2"/>
  <c r="O251" i="2"/>
  <c r="O187" i="2"/>
  <c r="O260" i="2"/>
  <c r="O221" i="2"/>
  <c r="O155" i="2"/>
  <c r="O116" i="2"/>
  <c r="O237" i="2"/>
  <c r="O164" i="2"/>
  <c r="O173" i="2"/>
  <c r="O158" i="2"/>
  <c r="O151" i="2"/>
  <c r="O110" i="2"/>
  <c r="O160" i="2"/>
  <c r="O169" i="2"/>
  <c r="O59" i="2"/>
  <c r="O119" i="2"/>
  <c r="O51" i="2"/>
  <c r="O162" i="2"/>
  <c r="O98" i="2"/>
  <c r="O137" i="2"/>
  <c r="O78" i="2"/>
  <c r="O36" i="2"/>
  <c r="O83" i="2"/>
  <c r="O123" i="2"/>
  <c r="O58" i="2"/>
  <c r="O25" i="2"/>
  <c r="O99" i="2"/>
  <c r="O296" i="2"/>
  <c r="O308" i="2"/>
  <c r="O289" i="2"/>
  <c r="O301" i="2"/>
  <c r="O269" i="2"/>
  <c r="O254" i="2"/>
  <c r="O239" i="2"/>
  <c r="O292" i="2"/>
  <c r="O232" i="2"/>
  <c r="O249" i="2"/>
  <c r="O302" i="2"/>
  <c r="O307" i="2"/>
  <c r="O243" i="2"/>
  <c r="O323" i="2"/>
  <c r="O252" i="2"/>
  <c r="O214" i="2"/>
  <c r="O329" i="2"/>
  <c r="O300" i="2"/>
  <c r="O281" i="2"/>
  <c r="O291" i="2"/>
  <c r="O330" i="2"/>
  <c r="O246" i="2"/>
  <c r="O231" i="2"/>
  <c r="O279" i="2"/>
  <c r="O224" i="2"/>
  <c r="O241" i="2"/>
  <c r="O288" i="2"/>
  <c r="O303" i="2"/>
  <c r="O235" i="2"/>
  <c r="O299" i="2"/>
  <c r="O244" i="2"/>
  <c r="O202" i="2"/>
  <c r="O139" i="2"/>
  <c r="O108" i="2"/>
  <c r="O205" i="2"/>
  <c r="O148" i="2"/>
  <c r="O157" i="2"/>
  <c r="O194" i="2"/>
  <c r="O134" i="2"/>
  <c r="O102" i="2"/>
  <c r="O144" i="2"/>
  <c r="O153" i="2"/>
  <c r="O61" i="2"/>
  <c r="O103" i="2"/>
  <c r="O43" i="2"/>
  <c r="O101" i="2"/>
  <c r="O71" i="2"/>
  <c r="O121" i="2"/>
  <c r="O62" i="2"/>
  <c r="O28" i="2"/>
  <c r="O67" i="2"/>
  <c r="O107" i="2"/>
  <c r="O49" i="2"/>
  <c r="O109" i="2"/>
  <c r="O72" i="2"/>
  <c r="O321" i="2"/>
  <c r="O333" i="2"/>
  <c r="O273" i="2"/>
  <c r="O327" i="2"/>
  <c r="O322" i="2"/>
  <c r="O238" i="2"/>
  <c r="O223" i="2"/>
  <c r="O271" i="2"/>
  <c r="O216" i="2"/>
  <c r="O233" i="2"/>
  <c r="O287" i="2"/>
  <c r="O297" i="2"/>
  <c r="O227" i="2"/>
  <c r="O298" i="2"/>
  <c r="O236" i="2"/>
  <c r="O188" i="2"/>
  <c r="O136" i="2"/>
  <c r="O104" i="2"/>
  <c r="O192" i="2"/>
  <c r="O140" i="2"/>
  <c r="O284" i="2"/>
  <c r="O185" i="2"/>
  <c r="O130" i="2"/>
  <c r="O200" i="2"/>
  <c r="O276" i="2"/>
  <c r="O149" i="2"/>
  <c r="O34" i="2"/>
  <c r="O94" i="2"/>
  <c r="O39" i="2"/>
  <c r="O50" i="2"/>
  <c r="O64" i="2"/>
  <c r="O113" i="2"/>
  <c r="O55" i="2"/>
  <c r="O24" i="2"/>
  <c r="O60" i="2"/>
  <c r="O97" i="2"/>
  <c r="O45" i="2"/>
  <c r="O86" i="2"/>
  <c r="O63" i="2"/>
  <c r="O313" i="2"/>
  <c r="O325" i="2"/>
  <c r="O335" i="2"/>
  <c r="O326" i="2"/>
  <c r="O315" i="2"/>
  <c r="O230" i="2"/>
  <c r="O215" i="2"/>
  <c r="O267" i="2"/>
  <c r="O290" i="2"/>
  <c r="O225" i="2"/>
  <c r="O258" i="2"/>
  <c r="O278" i="2"/>
  <c r="O219" i="2"/>
  <c r="O295" i="2"/>
  <c r="O228" i="2"/>
  <c r="O182" i="2"/>
  <c r="O132" i="2"/>
  <c r="O100" i="2"/>
  <c r="O190" i="2"/>
  <c r="O272" i="2"/>
  <c r="O253" i="2"/>
  <c r="O181" i="2"/>
  <c r="O126" i="2"/>
  <c r="O197" i="2"/>
  <c r="O213" i="2"/>
  <c r="O90" i="2"/>
  <c r="O26" i="2"/>
  <c r="O82" i="2"/>
  <c r="O35" i="2"/>
  <c r="O46" i="2"/>
  <c r="O133" i="2"/>
  <c r="O105" i="2"/>
  <c r="O52" i="2"/>
  <c r="O77" i="2"/>
  <c r="O125" i="2"/>
  <c r="O95" i="2"/>
  <c r="O41" i="2"/>
  <c r="O38" i="2"/>
  <c r="O56" i="2"/>
  <c r="O328" i="2"/>
  <c r="O305" i="2"/>
  <c r="O317" i="2"/>
  <c r="O319" i="2"/>
  <c r="O314" i="2"/>
  <c r="O294" i="2"/>
  <c r="O222" i="2"/>
  <c r="O207" i="2"/>
  <c r="O264" i="2"/>
  <c r="O283" i="2"/>
  <c r="O217" i="2"/>
  <c r="O250" i="2"/>
  <c r="O270" i="2"/>
  <c r="O211" i="2"/>
  <c r="O282" i="2"/>
  <c r="O220" i="2"/>
  <c r="O179" i="2"/>
  <c r="O128" i="2"/>
  <c r="O96" i="2"/>
  <c r="O186" i="2"/>
  <c r="O245" i="2"/>
  <c r="O198" i="2"/>
  <c r="O175" i="2"/>
  <c r="O122" i="2"/>
  <c r="O189" i="2"/>
  <c r="O210" i="2"/>
  <c r="O84" i="2"/>
  <c r="O170" i="2"/>
  <c r="O73" i="2"/>
  <c r="O31" i="2"/>
  <c r="O178" i="2"/>
  <c r="O117" i="2"/>
  <c r="O89" i="2"/>
  <c r="O48" i="2"/>
  <c r="O22" i="2"/>
  <c r="O280" i="2"/>
  <c r="O81" i="2"/>
  <c r="O37" i="2"/>
  <c r="O206" i="2"/>
  <c r="O154" i="2"/>
  <c r="O320" i="2"/>
  <c r="O332" i="2"/>
  <c r="O309" i="2"/>
  <c r="O318" i="2"/>
  <c r="O293" i="2"/>
  <c r="O286" i="2"/>
  <c r="O263" i="2"/>
  <c r="O199" i="2"/>
  <c r="O256" i="2"/>
  <c r="O275" i="2"/>
  <c r="O209" i="2"/>
  <c r="O242" i="2"/>
  <c r="O266" i="2"/>
  <c r="O203" i="2"/>
  <c r="O274" i="2"/>
  <c r="O212" i="2"/>
  <c r="O171" i="2"/>
  <c r="O124" i="2"/>
  <c r="O92" i="2"/>
  <c r="O180" i="2"/>
  <c r="O218" i="2"/>
  <c r="O174" i="2"/>
  <c r="O167" i="2"/>
  <c r="O118" i="2"/>
  <c r="O324" i="2"/>
  <c r="O265" i="2"/>
  <c r="O147" i="2"/>
  <c r="O165" i="2"/>
  <c r="O168" i="2"/>
  <c r="O135" i="2"/>
  <c r="O142" i="2"/>
  <c r="O85" i="2"/>
  <c r="O138" i="2"/>
  <c r="O21" i="2"/>
  <c r="O334" i="2"/>
  <c r="O201" i="2"/>
  <c r="O120" i="2"/>
  <c r="O166" i="2"/>
  <c r="O152" i="2"/>
  <c r="O127" i="2"/>
  <c r="O146" i="2"/>
  <c r="O69" i="2"/>
  <c r="O131" i="2"/>
  <c r="O184" i="2"/>
  <c r="O311" i="2"/>
  <c r="O234" i="2"/>
  <c r="O112" i="2"/>
  <c r="O261" i="2"/>
  <c r="O196" i="2"/>
  <c r="O111" i="2"/>
  <c r="O145" i="2"/>
  <c r="O44" i="2"/>
  <c r="O115" i="2"/>
  <c r="O141" i="2"/>
  <c r="O285" i="2"/>
  <c r="O259" i="2"/>
  <c r="O88" i="2"/>
  <c r="O159" i="2"/>
  <c r="O177" i="2"/>
  <c r="O66" i="2"/>
  <c r="O80" i="2"/>
  <c r="O40" i="2"/>
  <c r="O74" i="2"/>
  <c r="O79" i="2"/>
  <c r="O331" i="2"/>
  <c r="O195" i="2"/>
  <c r="O208" i="2"/>
  <c r="O143" i="2"/>
  <c r="O161" i="2"/>
  <c r="O57" i="2"/>
  <c r="O70" i="2"/>
  <c r="O32" i="2"/>
  <c r="O65" i="2"/>
  <c r="O42" i="2"/>
  <c r="O255" i="2"/>
  <c r="O268" i="2"/>
  <c r="O172" i="2"/>
  <c r="O114" i="2"/>
  <c r="O75" i="2"/>
  <c r="O47" i="2"/>
  <c r="O150" i="2"/>
  <c r="O93" i="2"/>
  <c r="O53" i="2"/>
  <c r="O30" i="2"/>
  <c r="O229" i="2"/>
  <c r="O27" i="2"/>
  <c r="O163" i="2"/>
  <c r="O23" i="2"/>
  <c r="O156" i="2"/>
  <c r="O129" i="2"/>
  <c r="O204" i="2"/>
  <c r="O87" i="2"/>
  <c r="O106" i="2"/>
  <c r="O91" i="2"/>
  <c r="O312" i="2"/>
  <c r="O176" i="2"/>
  <c r="O76" i="2"/>
  <c r="O191" i="2"/>
  <c r="O68" i="2"/>
  <c r="O33" i="2"/>
  <c r="O248" i="2"/>
  <c r="O54" i="2"/>
  <c r="O29" i="2"/>
  <c r="O7" i="2"/>
  <c r="E4" i="2" s="1"/>
  <c r="Q323" i="2"/>
  <c r="Q335" i="2"/>
  <c r="Q283" i="2"/>
  <c r="Q325" i="2"/>
  <c r="Q271" i="2"/>
  <c r="Q264" i="2"/>
  <c r="Q285" i="2"/>
  <c r="Q330" i="2"/>
  <c r="Q307" i="2"/>
  <c r="Q322" i="2"/>
  <c r="Q334" i="2"/>
  <c r="Q314" i="2"/>
  <c r="Q326" i="2"/>
  <c r="Q328" i="2"/>
  <c r="Q309" i="2"/>
  <c r="Q313" i="2"/>
  <c r="Q300" i="2"/>
  <c r="Q232" i="2"/>
  <c r="Q257" i="2"/>
  <c r="Q193" i="2"/>
  <c r="Q226" i="2"/>
  <c r="Q227" i="2"/>
  <c r="Q278" i="2"/>
  <c r="Q228" i="2"/>
  <c r="Q272" i="2"/>
  <c r="Q205" i="2"/>
  <c r="Q246" i="2"/>
  <c r="Q165" i="2"/>
  <c r="Q121" i="2"/>
  <c r="Q89" i="2"/>
  <c r="Q223" i="2"/>
  <c r="Q191" i="2"/>
  <c r="Q212" i="2"/>
  <c r="Q306" i="2"/>
  <c r="Q318" i="2"/>
  <c r="Q320" i="2"/>
  <c r="Q305" i="2"/>
  <c r="Q295" i="2"/>
  <c r="Q288" i="2"/>
  <c r="Q224" i="2"/>
  <c r="Q331" i="2"/>
  <c r="Q291" i="2"/>
  <c r="Q324" i="2"/>
  <c r="Q256" i="2"/>
  <c r="Q249" i="2"/>
  <c r="Q290" i="2"/>
  <c r="Q312" i="2"/>
  <c r="Q195" i="2"/>
  <c r="Q252" i="2"/>
  <c r="Q276" i="2"/>
  <c r="Q213" i="2"/>
  <c r="Q238" i="2"/>
  <c r="Q149" i="2"/>
  <c r="Q109" i="2"/>
  <c r="Q166" i="2"/>
  <c r="Q159" i="2"/>
  <c r="Q239" i="2"/>
  <c r="Q135" i="2"/>
  <c r="Q103" i="2"/>
  <c r="Q146" i="2"/>
  <c r="Q163" i="2"/>
  <c r="Q73" i="2"/>
  <c r="Q116" i="2"/>
  <c r="Q48" i="2"/>
  <c r="Q59" i="2"/>
  <c r="Q69" i="2"/>
  <c r="Q126" i="2"/>
  <c r="Q58" i="2"/>
  <c r="Q21" i="2"/>
  <c r="Q65" i="2"/>
  <c r="Q128" i="2"/>
  <c r="Q63" i="2"/>
  <c r="Q22" i="2"/>
  <c r="Q148" i="2"/>
  <c r="Q54" i="2"/>
  <c r="Q315" i="2"/>
  <c r="Q275" i="2"/>
  <c r="Q287" i="2"/>
  <c r="Q248" i="2"/>
  <c r="Q241" i="2"/>
  <c r="Q289" i="2"/>
  <c r="Q259" i="2"/>
  <c r="Q308" i="2"/>
  <c r="Q244" i="2"/>
  <c r="Q274" i="2"/>
  <c r="Q197" i="2"/>
  <c r="Q230" i="2"/>
  <c r="Q141" i="2"/>
  <c r="Q105" i="2"/>
  <c r="Q158" i="2"/>
  <c r="Q231" i="2"/>
  <c r="Q220" i="2"/>
  <c r="Q131" i="2"/>
  <c r="Q247" i="2"/>
  <c r="Q138" i="2"/>
  <c r="Q155" i="2"/>
  <c r="Q64" i="2"/>
  <c r="Q108" i="2"/>
  <c r="Q44" i="2"/>
  <c r="Q39" i="2"/>
  <c r="Q60" i="2"/>
  <c r="Q118" i="2"/>
  <c r="Q49" i="2"/>
  <c r="Q51" i="2"/>
  <c r="Q56" i="2"/>
  <c r="Q120" i="2"/>
  <c r="Q50" i="2"/>
  <c r="Q130" i="2"/>
  <c r="Q140" i="2"/>
  <c r="Q106" i="2"/>
  <c r="Q310" i="2"/>
  <c r="Q267" i="2"/>
  <c r="Q279" i="2"/>
  <c r="Q240" i="2"/>
  <c r="Q233" i="2"/>
  <c r="Q258" i="2"/>
  <c r="Q251" i="2"/>
  <c r="Q303" i="2"/>
  <c r="Q236" i="2"/>
  <c r="Q261" i="2"/>
  <c r="Q189" i="2"/>
  <c r="Q222" i="2"/>
  <c r="Q137" i="2"/>
  <c r="Q101" i="2"/>
  <c r="Q150" i="2"/>
  <c r="Q194" i="2"/>
  <c r="Q200" i="2"/>
  <c r="Q127" i="2"/>
  <c r="Q206" i="2"/>
  <c r="Q255" i="2"/>
  <c r="Q147" i="2"/>
  <c r="Q57" i="2"/>
  <c r="Q100" i="2"/>
  <c r="Q40" i="2"/>
  <c r="Q172" i="2"/>
  <c r="Q263" i="2"/>
  <c r="Q110" i="2"/>
  <c r="Q45" i="2"/>
  <c r="Q35" i="2"/>
  <c r="Q53" i="2"/>
  <c r="Q112" i="2"/>
  <c r="Q46" i="2"/>
  <c r="Q122" i="2"/>
  <c r="Q90" i="2"/>
  <c r="Q302" i="2"/>
  <c r="Q317" i="2"/>
  <c r="Q329" i="2"/>
  <c r="Q216" i="2"/>
  <c r="Q225" i="2"/>
  <c r="Q250" i="2"/>
  <c r="Q243" i="2"/>
  <c r="Q301" i="2"/>
  <c r="Q299" i="2"/>
  <c r="Q253" i="2"/>
  <c r="Q181" i="2"/>
  <c r="Q214" i="2"/>
  <c r="Q133" i="2"/>
  <c r="Q97" i="2"/>
  <c r="Q142" i="2"/>
  <c r="Q187" i="2"/>
  <c r="Q177" i="2"/>
  <c r="Q123" i="2"/>
  <c r="Q196" i="2"/>
  <c r="Q199" i="2"/>
  <c r="Q164" i="2"/>
  <c r="Q114" i="2"/>
  <c r="Q78" i="2"/>
  <c r="Q36" i="2"/>
  <c r="Q151" i="2"/>
  <c r="Q156" i="2"/>
  <c r="Q102" i="2"/>
  <c r="Q41" i="2"/>
  <c r="Q180" i="2"/>
  <c r="Q66" i="2"/>
  <c r="Q104" i="2"/>
  <c r="Q42" i="2"/>
  <c r="Q94" i="2"/>
  <c r="Q88" i="2"/>
  <c r="Q327" i="2"/>
  <c r="Q293" i="2"/>
  <c r="Q321" i="2"/>
  <c r="Q292" i="2"/>
  <c r="Q217" i="2"/>
  <c r="Q242" i="2"/>
  <c r="Q235" i="2"/>
  <c r="Q270" i="2"/>
  <c r="Q296" i="2"/>
  <c r="Q245" i="2"/>
  <c r="Q294" i="2"/>
  <c r="Q208" i="2"/>
  <c r="Q129" i="2"/>
  <c r="Q93" i="2"/>
  <c r="Q207" i="2"/>
  <c r="Q176" i="2"/>
  <c r="Q169" i="2"/>
  <c r="Q119" i="2"/>
  <c r="Q178" i="2"/>
  <c r="Q184" i="2"/>
  <c r="Q139" i="2"/>
  <c r="Q92" i="2"/>
  <c r="Q71" i="2"/>
  <c r="Q32" i="2"/>
  <c r="Q144" i="2"/>
  <c r="Q43" i="2"/>
  <c r="Q91" i="2"/>
  <c r="Q37" i="2"/>
  <c r="Q143" i="2"/>
  <c r="Q27" i="2"/>
  <c r="Q99" i="2"/>
  <c r="Q38" i="2"/>
  <c r="Q47" i="2"/>
  <c r="Q84" i="2"/>
  <c r="Q319" i="2"/>
  <c r="Q333" i="2"/>
  <c r="Q304" i="2"/>
  <c r="Q281" i="2"/>
  <c r="Q209" i="2"/>
  <c r="Q234" i="2"/>
  <c r="Q219" i="2"/>
  <c r="Q268" i="2"/>
  <c r="Q284" i="2"/>
  <c r="Q237" i="2"/>
  <c r="Q286" i="2"/>
  <c r="Q192" i="2"/>
  <c r="Q125" i="2"/>
  <c r="Q204" i="2"/>
  <c r="Q183" i="2"/>
  <c r="Q168" i="2"/>
  <c r="Q161" i="2"/>
  <c r="Q115" i="2"/>
  <c r="Q170" i="2"/>
  <c r="Q182" i="2"/>
  <c r="Q98" i="2"/>
  <c r="Q75" i="2"/>
  <c r="Q62" i="2"/>
  <c r="Q28" i="2"/>
  <c r="Q87" i="2"/>
  <c r="Q31" i="2"/>
  <c r="Q83" i="2"/>
  <c r="Q33" i="2"/>
  <c r="Q95" i="2"/>
  <c r="Q215" i="2"/>
  <c r="Q86" i="2"/>
  <c r="Q34" i="2"/>
  <c r="Q23" i="2"/>
  <c r="Q77" i="2"/>
  <c r="Q273" i="2"/>
  <c r="Q266" i="2"/>
  <c r="Q173" i="2"/>
  <c r="Q160" i="2"/>
  <c r="Q179" i="2"/>
  <c r="Q24" i="2"/>
  <c r="Q29" i="2"/>
  <c r="Q30" i="2"/>
  <c r="Q298" i="2"/>
  <c r="Q265" i="2"/>
  <c r="Q260" i="2"/>
  <c r="Q157" i="2"/>
  <c r="Q152" i="2"/>
  <c r="Q171" i="2"/>
  <c r="Q82" i="2"/>
  <c r="Q25" i="2"/>
  <c r="Q26" i="2"/>
  <c r="Q311" i="2"/>
  <c r="Q201" i="2"/>
  <c r="Q282" i="2"/>
  <c r="Q117" i="2"/>
  <c r="Q153" i="2"/>
  <c r="Q96" i="2"/>
  <c r="Q85" i="2"/>
  <c r="Q81" i="2"/>
  <c r="Q202" i="2"/>
  <c r="Q297" i="2"/>
  <c r="Q185" i="2"/>
  <c r="Q280" i="2"/>
  <c r="Q113" i="2"/>
  <c r="Q145" i="2"/>
  <c r="Q80" i="2"/>
  <c r="Q76" i="2"/>
  <c r="Q72" i="2"/>
  <c r="Q190" i="2"/>
  <c r="Q316" i="2"/>
  <c r="Q218" i="2"/>
  <c r="Q229" i="2"/>
  <c r="Q198" i="2"/>
  <c r="Q111" i="2"/>
  <c r="Q132" i="2"/>
  <c r="Q188" i="2"/>
  <c r="Q186" i="2"/>
  <c r="Q68" i="2"/>
  <c r="Q332" i="2"/>
  <c r="Q210" i="2"/>
  <c r="Q221" i="2"/>
  <c r="Q174" i="2"/>
  <c r="Q107" i="2"/>
  <c r="Q124" i="2"/>
  <c r="Q134" i="2"/>
  <c r="Q136" i="2"/>
  <c r="Q61" i="2"/>
  <c r="Q277" i="2"/>
  <c r="Q211" i="2"/>
  <c r="Q262" i="2"/>
  <c r="Q175" i="2"/>
  <c r="Q162" i="2"/>
  <c r="Q55" i="2"/>
  <c r="Q74" i="2"/>
  <c r="Q79" i="2"/>
  <c r="Q203" i="2"/>
  <c r="Q254" i="2"/>
  <c r="Q167" i="2"/>
  <c r="Q154" i="2"/>
  <c r="Q52" i="2"/>
  <c r="Q67" i="2"/>
  <c r="Q70" i="2"/>
  <c r="Q269" i="2"/>
  <c r="P18" i="2"/>
  <c r="O18" i="2"/>
  <c r="Q18" i="2"/>
  <c r="E6" i="2" l="1"/>
  <c r="E9" i="2" s="1"/>
  <c r="E10" i="2" s="1"/>
  <c r="E5" i="2"/>
  <c r="V7" i="2" s="1"/>
  <c r="M256" i="2" l="1"/>
  <c r="V29" i="2"/>
  <c r="M154" i="2"/>
  <c r="M38" i="2"/>
  <c r="M191" i="2"/>
  <c r="M293" i="2"/>
  <c r="N293" i="2" s="1"/>
  <c r="M112" i="2"/>
  <c r="R112" i="2" s="1"/>
  <c r="M150" i="2"/>
  <c r="N150" i="2" s="1"/>
  <c r="M303" i="2"/>
  <c r="V18" i="2"/>
  <c r="M170" i="2"/>
  <c r="V11" i="2"/>
  <c r="M89" i="2"/>
  <c r="R89" i="2" s="1"/>
  <c r="M142" i="2"/>
  <c r="N142" i="2" s="1"/>
  <c r="M45" i="2"/>
  <c r="N45" i="2" s="1"/>
  <c r="M42" i="2"/>
  <c r="N42" i="2" s="1"/>
  <c r="M331" i="2"/>
  <c r="M292" i="2"/>
  <c r="M263" i="2"/>
  <c r="M261" i="2"/>
  <c r="M245" i="2"/>
  <c r="N245" i="2" s="1"/>
  <c r="M262" i="2"/>
  <c r="R262" i="2" s="1"/>
  <c r="M278" i="2"/>
  <c r="N278" i="2" s="1"/>
  <c r="M312" i="2"/>
  <c r="N312" i="2" s="1"/>
  <c r="M325" i="2"/>
  <c r="N325" i="2" s="1"/>
  <c r="M101" i="2"/>
  <c r="N101" i="2" s="1"/>
  <c r="M285" i="2"/>
  <c r="M174" i="2"/>
  <c r="M264" i="2"/>
  <c r="N264" i="2" s="1"/>
  <c r="M249" i="2"/>
  <c r="R249" i="2" s="1"/>
  <c r="M31" i="2"/>
  <c r="N31" i="2" s="1"/>
  <c r="M90" i="2"/>
  <c r="N90" i="2" s="1"/>
  <c r="M127" i="2"/>
  <c r="N127" i="2" s="1"/>
  <c r="M289" i="2"/>
  <c r="M284" i="2"/>
  <c r="M178" i="2"/>
  <c r="M75" i="2"/>
  <c r="N75" i="2" s="1"/>
  <c r="M63" i="2"/>
  <c r="R63" i="2" s="1"/>
  <c r="M71" i="2"/>
  <c r="N71" i="2" s="1"/>
  <c r="M110" i="2"/>
  <c r="R110" i="2" s="1"/>
  <c r="M83" i="2"/>
  <c r="M210" i="2"/>
  <c r="N210" i="2" s="1"/>
  <c r="M88" i="2"/>
  <c r="R174" i="2"/>
  <c r="N174" i="2"/>
  <c r="R42" i="2"/>
  <c r="R210" i="2"/>
  <c r="R101" i="2"/>
  <c r="M199" i="2"/>
  <c r="M120" i="2"/>
  <c r="M23" i="2"/>
  <c r="M328" i="2"/>
  <c r="M181" i="2"/>
  <c r="M157" i="2"/>
  <c r="M74" i="2"/>
  <c r="V21" i="2"/>
  <c r="M106" i="2"/>
  <c r="M323" i="2"/>
  <c r="M304" i="2"/>
  <c r="M175" i="2"/>
  <c r="M111" i="2"/>
  <c r="M72" i="2"/>
  <c r="M205" i="2"/>
  <c r="V19" i="2"/>
  <c r="M134" i="2"/>
  <c r="M141" i="2"/>
  <c r="M215" i="2"/>
  <c r="M80" i="2"/>
  <c r="M151" i="2"/>
  <c r="M257" i="2"/>
  <c r="M96" i="2"/>
  <c r="M307" i="2"/>
  <c r="M250" i="2"/>
  <c r="M298" i="2"/>
  <c r="M281" i="2"/>
  <c r="M109" i="2"/>
  <c r="M113" i="2"/>
  <c r="M265" i="2"/>
  <c r="M115" i="2"/>
  <c r="M60" i="2"/>
  <c r="M222" i="2"/>
  <c r="M128" i="2"/>
  <c r="V8" i="2"/>
  <c r="M319" i="2"/>
  <c r="M40" i="2"/>
  <c r="M163" i="2"/>
  <c r="M139" i="2"/>
  <c r="M200" i="2"/>
  <c r="M315" i="2"/>
  <c r="M87" i="2"/>
  <c r="M310" i="2"/>
  <c r="R127" i="2"/>
  <c r="R289" i="2"/>
  <c r="N289" i="2"/>
  <c r="R312" i="2"/>
  <c r="N154" i="2"/>
  <c r="R154" i="2"/>
  <c r="M270" i="2"/>
  <c r="M148" i="2"/>
  <c r="M301" i="2"/>
  <c r="V26" i="2"/>
  <c r="M145" i="2"/>
  <c r="M92" i="2"/>
  <c r="V14" i="2"/>
  <c r="M189" i="2"/>
  <c r="M167" i="2"/>
  <c r="M294" i="2"/>
  <c r="M162" i="2"/>
  <c r="M99" i="2"/>
  <c r="V16" i="2"/>
  <c r="M322" i="2"/>
  <c r="M24" i="2"/>
  <c r="M207" i="2"/>
  <c r="M137" i="2"/>
  <c r="M43" i="2"/>
  <c r="M138" i="2"/>
  <c r="M79" i="2"/>
  <c r="M44" i="2"/>
  <c r="M35" i="2"/>
  <c r="M260" i="2"/>
  <c r="M211" i="2"/>
  <c r="M144" i="2"/>
  <c r="M290" i="2"/>
  <c r="M165" i="2"/>
  <c r="M229" i="2"/>
  <c r="M306" i="2"/>
  <c r="M182" i="2"/>
  <c r="M198" i="2"/>
  <c r="M36" i="2"/>
  <c r="M86" i="2"/>
  <c r="V3" i="2"/>
  <c r="M30" i="2"/>
  <c r="M268" i="2"/>
  <c r="V6" i="2"/>
  <c r="M105" i="2"/>
  <c r="M274" i="2"/>
  <c r="V13" i="2"/>
  <c r="M299" i="2"/>
  <c r="M56" i="2"/>
  <c r="M68" i="2"/>
  <c r="N170" i="2"/>
  <c r="R170" i="2"/>
  <c r="N38" i="2"/>
  <c r="R38" i="2"/>
  <c r="N191" i="2"/>
  <c r="R191" i="2"/>
  <c r="N249" i="2"/>
  <c r="R325" i="2"/>
  <c r="M288" i="2"/>
  <c r="M64" i="2"/>
  <c r="M177" i="2"/>
  <c r="M253" i="2"/>
  <c r="M192" i="2"/>
  <c r="M330" i="2"/>
  <c r="M122" i="2"/>
  <c r="M153" i="2"/>
  <c r="M97" i="2"/>
  <c r="M149" i="2"/>
  <c r="M22" i="2"/>
  <c r="M39" i="2"/>
  <c r="M252" i="2"/>
  <c r="M247" i="2"/>
  <c r="M296" i="2"/>
  <c r="M243" i="2"/>
  <c r="M321" i="2"/>
  <c r="M213" i="2"/>
  <c r="M152" i="2"/>
  <c r="V28" i="2"/>
  <c r="M313" i="2"/>
  <c r="M103" i="2"/>
  <c r="M233" i="2"/>
  <c r="M55" i="2"/>
  <c r="M239" i="2"/>
  <c r="M241" i="2"/>
  <c r="M119" i="2"/>
  <c r="M98" i="2"/>
  <c r="M169" i="2"/>
  <c r="M49" i="2"/>
  <c r="M235" i="2"/>
  <c r="M326" i="2"/>
  <c r="M85" i="2"/>
  <c r="M194" i="2"/>
  <c r="M334" i="2"/>
  <c r="M242" i="2"/>
  <c r="M107" i="2"/>
  <c r="V5" i="2"/>
  <c r="M316" i="2"/>
  <c r="V24" i="2"/>
  <c r="M126" i="2"/>
  <c r="M318" i="2"/>
  <c r="M240" i="2"/>
  <c r="N88" i="2"/>
  <c r="R88" i="2"/>
  <c r="M227" i="2"/>
  <c r="M173" i="2"/>
  <c r="M59" i="2"/>
  <c r="M218" i="2"/>
  <c r="M160" i="2"/>
  <c r="M246" i="2"/>
  <c r="M123" i="2"/>
  <c r="M195" i="2"/>
  <c r="M76" i="2"/>
  <c r="M183" i="2"/>
  <c r="M266" i="2"/>
  <c r="M333" i="2"/>
  <c r="M273" i="2"/>
  <c r="M184" i="2"/>
  <c r="V15" i="2"/>
  <c r="M143" i="2"/>
  <c r="M258" i="2"/>
  <c r="M104" i="2"/>
  <c r="M147" i="2"/>
  <c r="M237" i="2"/>
  <c r="M269" i="2"/>
  <c r="M73" i="2"/>
  <c r="M156" i="2"/>
  <c r="M276" i="2"/>
  <c r="M48" i="2"/>
  <c r="M164" i="2"/>
  <c r="M54" i="2"/>
  <c r="M67" i="2"/>
  <c r="M114" i="2"/>
  <c r="M84" i="2"/>
  <c r="M223" i="2"/>
  <c r="M228" i="2"/>
  <c r="M50" i="2"/>
  <c r="M116" i="2"/>
  <c r="M236" i="2"/>
  <c r="M136" i="2"/>
  <c r="M46" i="2"/>
  <c r="V30" i="2"/>
  <c r="M302" i="2"/>
  <c r="M244" i="2"/>
  <c r="M158" i="2"/>
  <c r="M220" i="2"/>
  <c r="M208" i="2"/>
  <c r="N256" i="2"/>
  <c r="R256" i="2"/>
  <c r="N178" i="2"/>
  <c r="R178" i="2"/>
  <c r="V20" i="2"/>
  <c r="M259" i="2"/>
  <c r="M95" i="2"/>
  <c r="M52" i="2"/>
  <c r="M124" i="2"/>
  <c r="M57" i="2"/>
  <c r="M196" i="2"/>
  <c r="M297" i="2"/>
  <c r="V12" i="2"/>
  <c r="V10" i="2"/>
  <c r="M327" i="2"/>
  <c r="M100" i="2"/>
  <c r="M286" i="2"/>
  <c r="M159" i="2"/>
  <c r="M26" i="2"/>
  <c r="M308" i="2"/>
  <c r="M140" i="2"/>
  <c r="M166" i="2"/>
  <c r="M248" i="2"/>
  <c r="M283" i="2"/>
  <c r="M102" i="2"/>
  <c r="M108" i="2"/>
  <c r="M291" i="2"/>
  <c r="M33" i="2"/>
  <c r="M130" i="2"/>
  <c r="M311" i="2"/>
  <c r="M37" i="2"/>
  <c r="M77" i="2"/>
  <c r="V27" i="2"/>
  <c r="M226" i="2"/>
  <c r="V22" i="2"/>
  <c r="M172" i="2"/>
  <c r="M201" i="2"/>
  <c r="M78" i="2"/>
  <c r="V2" i="2"/>
  <c r="M209" i="2"/>
  <c r="M32" i="2"/>
  <c r="M146" i="2"/>
  <c r="M133" i="2"/>
  <c r="M168" i="2"/>
  <c r="M217" i="2"/>
  <c r="M131" i="2"/>
  <c r="M193" i="2"/>
  <c r="R293" i="2"/>
  <c r="R83" i="2"/>
  <c r="N83" i="2"/>
  <c r="N284" i="2"/>
  <c r="R284" i="2"/>
  <c r="N292" i="2"/>
  <c r="R292" i="2"/>
  <c r="N263" i="2"/>
  <c r="R263" i="2"/>
  <c r="M332" i="2"/>
  <c r="M94" i="2"/>
  <c r="M335" i="2"/>
  <c r="M206" i="2"/>
  <c r="M176" i="2"/>
  <c r="M51" i="2"/>
  <c r="M81" i="2"/>
  <c r="M132" i="2"/>
  <c r="M66" i="2"/>
  <c r="M275" i="2"/>
  <c r="M238" i="2"/>
  <c r="M317" i="2"/>
  <c r="M203" i="2"/>
  <c r="M287" i="2"/>
  <c r="V23" i="2"/>
  <c r="M219" i="2"/>
  <c r="M93" i="2"/>
  <c r="M70" i="2"/>
  <c r="M58" i="2"/>
  <c r="M224" i="2"/>
  <c r="M29" i="2"/>
  <c r="M28" i="2"/>
  <c r="M232" i="2"/>
  <c r="M117" i="2"/>
  <c r="M129" i="2"/>
  <c r="M234" i="2"/>
  <c r="M125" i="2"/>
  <c r="M295" i="2"/>
  <c r="M187" i="2"/>
  <c r="M121" i="2"/>
  <c r="M280" i="2"/>
  <c r="M91" i="2"/>
  <c r="M190" i="2"/>
  <c r="M41" i="2"/>
  <c r="M324" i="2"/>
  <c r="M202" i="2"/>
  <c r="M300" i="2"/>
  <c r="M186" i="2"/>
  <c r="M204" i="2"/>
  <c r="M135" i="2"/>
  <c r="M216" i="2"/>
  <c r="M271" i="2"/>
  <c r="M188" i="2"/>
  <c r="N285" i="2"/>
  <c r="R285" i="2"/>
  <c r="N261" i="2"/>
  <c r="R261" i="2"/>
  <c r="N331" i="2"/>
  <c r="R331" i="2"/>
  <c r="R303" i="2"/>
  <c r="N303" i="2"/>
  <c r="M180" i="2"/>
  <c r="M305" i="2"/>
  <c r="M314" i="2"/>
  <c r="M65" i="2"/>
  <c r="M27" i="2"/>
  <c r="M329" i="2"/>
  <c r="M221" i="2"/>
  <c r="M214" i="2"/>
  <c r="M309" i="2"/>
  <c r="M225" i="2"/>
  <c r="M179" i="2"/>
  <c r="M272" i="2"/>
  <c r="M62" i="2"/>
  <c r="M277" i="2"/>
  <c r="M171" i="2"/>
  <c r="M69" i="2"/>
  <c r="V25" i="2"/>
  <c r="M279" i="2"/>
  <c r="M53" i="2"/>
  <c r="M212" i="2"/>
  <c r="M267" i="2"/>
  <c r="M282" i="2"/>
  <c r="M251" i="2"/>
  <c r="M34" i="2"/>
  <c r="M47" i="2"/>
  <c r="M82" i="2"/>
  <c r="V17" i="2"/>
  <c r="M254" i="2"/>
  <c r="V4" i="2"/>
  <c r="M61" i="2"/>
  <c r="M118" i="2"/>
  <c r="M161" i="2"/>
  <c r="V9" i="2"/>
  <c r="M185" i="2"/>
  <c r="M255" i="2"/>
  <c r="M21" i="2"/>
  <c r="M231" i="2"/>
  <c r="M197" i="2"/>
  <c r="M320" i="2"/>
  <c r="M155" i="2"/>
  <c r="M25" i="2"/>
  <c r="M230" i="2"/>
  <c r="R278" i="2" l="1"/>
  <c r="R90" i="2"/>
  <c r="R45" i="2"/>
  <c r="N63" i="2"/>
  <c r="N112" i="2"/>
  <c r="R31" i="2"/>
  <c r="R71" i="2"/>
  <c r="N110" i="2"/>
  <c r="N262" i="2"/>
  <c r="R142" i="2"/>
  <c r="R150" i="2"/>
  <c r="N89" i="2"/>
  <c r="R75" i="2"/>
  <c r="R245" i="2"/>
  <c r="R264" i="2"/>
  <c r="N100" i="2"/>
  <c r="R100" i="2"/>
  <c r="N52" i="2"/>
  <c r="R52" i="2"/>
  <c r="R258" i="2"/>
  <c r="N258" i="2"/>
  <c r="R243" i="2"/>
  <c r="N243" i="2"/>
  <c r="R298" i="2"/>
  <c r="N298" i="2"/>
  <c r="N231" i="2"/>
  <c r="R231" i="2"/>
  <c r="N267" i="2"/>
  <c r="R267" i="2"/>
  <c r="R62" i="2"/>
  <c r="N62" i="2"/>
  <c r="N27" i="2"/>
  <c r="R27" i="2"/>
  <c r="N186" i="2"/>
  <c r="R186" i="2"/>
  <c r="R121" i="2"/>
  <c r="N121" i="2"/>
  <c r="N28" i="2"/>
  <c r="R28" i="2"/>
  <c r="N287" i="2"/>
  <c r="R287" i="2"/>
  <c r="R51" i="2"/>
  <c r="N51" i="2"/>
  <c r="R193" i="2"/>
  <c r="N193" i="2"/>
  <c r="R37" i="2"/>
  <c r="N37" i="2"/>
  <c r="R248" i="2"/>
  <c r="N248" i="2"/>
  <c r="R327" i="2"/>
  <c r="N327" i="2"/>
  <c r="R95" i="2"/>
  <c r="N95" i="2"/>
  <c r="N244" i="2"/>
  <c r="R244" i="2"/>
  <c r="N228" i="2"/>
  <c r="R228" i="2"/>
  <c r="N276" i="2"/>
  <c r="R276" i="2"/>
  <c r="N143" i="2"/>
  <c r="R143" i="2"/>
  <c r="N195" i="2"/>
  <c r="R195" i="2"/>
  <c r="N316" i="2"/>
  <c r="R316" i="2"/>
  <c r="N235" i="2"/>
  <c r="R235" i="2"/>
  <c r="N233" i="2"/>
  <c r="R233" i="2"/>
  <c r="N296" i="2"/>
  <c r="R296" i="2"/>
  <c r="R122" i="2"/>
  <c r="N122" i="2"/>
  <c r="N105" i="2"/>
  <c r="R105" i="2"/>
  <c r="N182" i="2"/>
  <c r="R182" i="2"/>
  <c r="N35" i="2"/>
  <c r="R35" i="2"/>
  <c r="R322" i="2"/>
  <c r="N322" i="2"/>
  <c r="N92" i="2"/>
  <c r="R92" i="2"/>
  <c r="N315" i="2"/>
  <c r="R315" i="2"/>
  <c r="N222" i="2"/>
  <c r="R222" i="2"/>
  <c r="R250" i="2"/>
  <c r="N250" i="2"/>
  <c r="N134" i="2"/>
  <c r="R134" i="2"/>
  <c r="R106" i="2"/>
  <c r="N106" i="2"/>
  <c r="N199" i="2"/>
  <c r="R199" i="2"/>
  <c r="N329" i="2"/>
  <c r="R329" i="2"/>
  <c r="N283" i="2"/>
  <c r="R283" i="2"/>
  <c r="R48" i="2"/>
  <c r="N48" i="2"/>
  <c r="N227" i="2"/>
  <c r="R227" i="2"/>
  <c r="N55" i="2"/>
  <c r="R55" i="2"/>
  <c r="R198" i="2"/>
  <c r="N198" i="2"/>
  <c r="R87" i="2"/>
  <c r="N87" i="2"/>
  <c r="N141" i="2"/>
  <c r="R141" i="2"/>
  <c r="N323" i="2"/>
  <c r="R323" i="2"/>
  <c r="R21" i="2"/>
  <c r="N21" i="2"/>
  <c r="N254" i="2"/>
  <c r="R254" i="2"/>
  <c r="N212" i="2"/>
  <c r="R212" i="2"/>
  <c r="N272" i="2"/>
  <c r="R272" i="2"/>
  <c r="N65" i="2"/>
  <c r="R65" i="2"/>
  <c r="R300" i="2"/>
  <c r="N300" i="2"/>
  <c r="R187" i="2"/>
  <c r="N187" i="2"/>
  <c r="R29" i="2"/>
  <c r="N29" i="2"/>
  <c r="R203" i="2"/>
  <c r="N203" i="2"/>
  <c r="R176" i="2"/>
  <c r="N176" i="2"/>
  <c r="R131" i="2"/>
  <c r="N131" i="2"/>
  <c r="N78" i="2"/>
  <c r="R78" i="2"/>
  <c r="N311" i="2"/>
  <c r="R311" i="2"/>
  <c r="N166" i="2"/>
  <c r="R166" i="2"/>
  <c r="R259" i="2"/>
  <c r="N259" i="2"/>
  <c r="R302" i="2"/>
  <c r="N302" i="2"/>
  <c r="N223" i="2"/>
  <c r="R223" i="2"/>
  <c r="N156" i="2"/>
  <c r="R156" i="2"/>
  <c r="N123" i="2"/>
  <c r="R123" i="2"/>
  <c r="N49" i="2"/>
  <c r="R49" i="2"/>
  <c r="N103" i="2"/>
  <c r="R103" i="2"/>
  <c r="N247" i="2"/>
  <c r="R247" i="2"/>
  <c r="R330" i="2"/>
  <c r="N330" i="2"/>
  <c r="N306" i="2"/>
  <c r="R306" i="2"/>
  <c r="R44" i="2"/>
  <c r="N44" i="2"/>
  <c r="R145" i="2"/>
  <c r="N145" i="2"/>
  <c r="N200" i="2"/>
  <c r="R200" i="2"/>
  <c r="R60" i="2"/>
  <c r="N60" i="2"/>
  <c r="R307" i="2"/>
  <c r="N307" i="2"/>
  <c r="R282" i="2"/>
  <c r="N282" i="2"/>
  <c r="N204" i="2"/>
  <c r="R204" i="2"/>
  <c r="N81" i="2"/>
  <c r="R81" i="2"/>
  <c r="N209" i="2"/>
  <c r="R209" i="2"/>
  <c r="N158" i="2"/>
  <c r="R158" i="2"/>
  <c r="R76" i="2"/>
  <c r="N76" i="2"/>
  <c r="N326" i="2"/>
  <c r="R326" i="2"/>
  <c r="R153" i="2"/>
  <c r="N153" i="2"/>
  <c r="R274" i="2"/>
  <c r="N274" i="2"/>
  <c r="R128" i="2"/>
  <c r="N128" i="2"/>
  <c r="N120" i="2"/>
  <c r="R120" i="2"/>
  <c r="N255" i="2"/>
  <c r="R255" i="2"/>
  <c r="N53" i="2"/>
  <c r="R53" i="2"/>
  <c r="N179" i="2"/>
  <c r="R179" i="2"/>
  <c r="R314" i="2"/>
  <c r="N314" i="2"/>
  <c r="N202" i="2"/>
  <c r="R202" i="2"/>
  <c r="R295" i="2"/>
  <c r="N295" i="2"/>
  <c r="N224" i="2"/>
  <c r="R224" i="2"/>
  <c r="N317" i="2"/>
  <c r="R317" i="2"/>
  <c r="N206" i="2"/>
  <c r="R206" i="2"/>
  <c r="R217" i="2"/>
  <c r="N217" i="2"/>
  <c r="R201" i="2"/>
  <c r="N201" i="2"/>
  <c r="R130" i="2"/>
  <c r="N130" i="2"/>
  <c r="R140" i="2"/>
  <c r="N140" i="2"/>
  <c r="N84" i="2"/>
  <c r="R84" i="2"/>
  <c r="R73" i="2"/>
  <c r="N73" i="2"/>
  <c r="N184" i="2"/>
  <c r="R184" i="2"/>
  <c r="N246" i="2"/>
  <c r="R246" i="2"/>
  <c r="R107" i="2"/>
  <c r="N107" i="2"/>
  <c r="N169" i="2"/>
  <c r="R169" i="2"/>
  <c r="N313" i="2"/>
  <c r="R313" i="2"/>
  <c r="N252" i="2"/>
  <c r="R252" i="2"/>
  <c r="N192" i="2"/>
  <c r="R192" i="2"/>
  <c r="N268" i="2"/>
  <c r="R268" i="2"/>
  <c r="R229" i="2"/>
  <c r="N229" i="2"/>
  <c r="R79" i="2"/>
  <c r="N79" i="2"/>
  <c r="N99" i="2"/>
  <c r="R99" i="2"/>
  <c r="N139" i="2"/>
  <c r="R139" i="2"/>
  <c r="R115" i="2"/>
  <c r="N115" i="2"/>
  <c r="N96" i="2"/>
  <c r="R96" i="2"/>
  <c r="N205" i="2"/>
  <c r="R205" i="2"/>
  <c r="N74" i="2"/>
  <c r="R74" i="2"/>
  <c r="N50" i="2"/>
  <c r="R50" i="2"/>
  <c r="R185" i="2"/>
  <c r="N185" i="2"/>
  <c r="R82" i="2"/>
  <c r="N82" i="2"/>
  <c r="N225" i="2"/>
  <c r="R225" i="2"/>
  <c r="N324" i="2"/>
  <c r="R324" i="2"/>
  <c r="N125" i="2"/>
  <c r="R125" i="2"/>
  <c r="R58" i="2"/>
  <c r="N58" i="2"/>
  <c r="N238" i="2"/>
  <c r="R238" i="2"/>
  <c r="R335" i="2"/>
  <c r="N335" i="2"/>
  <c r="N168" i="2"/>
  <c r="R168" i="2"/>
  <c r="N172" i="2"/>
  <c r="R172" i="2"/>
  <c r="N33" i="2"/>
  <c r="R33" i="2"/>
  <c r="R308" i="2"/>
  <c r="N308" i="2"/>
  <c r="N297" i="2"/>
  <c r="R297" i="2"/>
  <c r="N46" i="2"/>
  <c r="R46" i="2"/>
  <c r="N114" i="2"/>
  <c r="R114" i="2"/>
  <c r="N269" i="2"/>
  <c r="R269" i="2"/>
  <c r="N273" i="2"/>
  <c r="R273" i="2"/>
  <c r="N160" i="2"/>
  <c r="R160" i="2"/>
  <c r="N242" i="2"/>
  <c r="R242" i="2"/>
  <c r="R98" i="2"/>
  <c r="N98" i="2"/>
  <c r="R39" i="2"/>
  <c r="N39" i="2"/>
  <c r="N253" i="2"/>
  <c r="R253" i="2"/>
  <c r="N68" i="2"/>
  <c r="R68" i="2"/>
  <c r="N30" i="2"/>
  <c r="R30" i="2"/>
  <c r="N165" i="2"/>
  <c r="R165" i="2"/>
  <c r="N138" i="2"/>
  <c r="R138" i="2"/>
  <c r="N162" i="2"/>
  <c r="R162" i="2"/>
  <c r="N301" i="2"/>
  <c r="R301" i="2"/>
  <c r="N163" i="2"/>
  <c r="R163" i="2"/>
  <c r="R265" i="2"/>
  <c r="N265" i="2"/>
  <c r="N257" i="2"/>
  <c r="R257" i="2"/>
  <c r="N72" i="2"/>
  <c r="R72" i="2"/>
  <c r="N157" i="2"/>
  <c r="R157" i="2"/>
  <c r="N61" i="2"/>
  <c r="R61" i="2"/>
  <c r="N260" i="2"/>
  <c r="R260" i="2"/>
  <c r="N305" i="2"/>
  <c r="R305" i="2"/>
  <c r="N25" i="2"/>
  <c r="R25" i="2"/>
  <c r="N47" i="2"/>
  <c r="R47" i="2"/>
  <c r="R309" i="2"/>
  <c r="N309" i="2"/>
  <c r="N180" i="2"/>
  <c r="R180" i="2"/>
  <c r="N271" i="2"/>
  <c r="R271" i="2"/>
  <c r="R41" i="2"/>
  <c r="N41" i="2"/>
  <c r="N234" i="2"/>
  <c r="R234" i="2"/>
  <c r="R70" i="2"/>
  <c r="N70" i="2"/>
  <c r="R275" i="2"/>
  <c r="N275" i="2"/>
  <c r="R94" i="2"/>
  <c r="N94" i="2"/>
  <c r="N133" i="2"/>
  <c r="R133" i="2"/>
  <c r="N291" i="2"/>
  <c r="R291" i="2"/>
  <c r="N26" i="2"/>
  <c r="R26" i="2"/>
  <c r="N196" i="2"/>
  <c r="R196" i="2"/>
  <c r="N136" i="2"/>
  <c r="R136" i="2"/>
  <c r="N67" i="2"/>
  <c r="R67" i="2"/>
  <c r="N237" i="2"/>
  <c r="R237" i="2"/>
  <c r="N333" i="2"/>
  <c r="R333" i="2"/>
  <c r="R218" i="2"/>
  <c r="N218" i="2"/>
  <c r="R240" i="2"/>
  <c r="N240" i="2"/>
  <c r="N334" i="2"/>
  <c r="R334" i="2"/>
  <c r="R119" i="2"/>
  <c r="N119" i="2"/>
  <c r="R152" i="2"/>
  <c r="N152" i="2"/>
  <c r="N22" i="2"/>
  <c r="R22" i="2"/>
  <c r="R177" i="2"/>
  <c r="N177" i="2"/>
  <c r="N56" i="2"/>
  <c r="R56" i="2"/>
  <c r="N290" i="2"/>
  <c r="R290" i="2"/>
  <c r="N43" i="2"/>
  <c r="R43" i="2"/>
  <c r="N294" i="2"/>
  <c r="R294" i="2"/>
  <c r="R148" i="2"/>
  <c r="N148" i="2"/>
  <c r="N40" i="2"/>
  <c r="R40" i="2"/>
  <c r="R113" i="2"/>
  <c r="N113" i="2"/>
  <c r="N151" i="2"/>
  <c r="R151" i="2"/>
  <c r="R111" i="2"/>
  <c r="N111" i="2"/>
  <c r="N181" i="2"/>
  <c r="R181" i="2"/>
  <c r="N277" i="2"/>
  <c r="R277" i="2"/>
  <c r="N232" i="2"/>
  <c r="R232" i="2"/>
  <c r="N230" i="2"/>
  <c r="R230" i="2"/>
  <c r="N188" i="2"/>
  <c r="R188" i="2"/>
  <c r="R155" i="2"/>
  <c r="N155" i="2"/>
  <c r="N161" i="2"/>
  <c r="R161" i="2"/>
  <c r="R34" i="2"/>
  <c r="N34" i="2"/>
  <c r="R69" i="2"/>
  <c r="N69" i="2"/>
  <c r="N214" i="2"/>
  <c r="R214" i="2"/>
  <c r="N216" i="2"/>
  <c r="R216" i="2"/>
  <c r="N190" i="2"/>
  <c r="R190" i="2"/>
  <c r="R129" i="2"/>
  <c r="N129" i="2"/>
  <c r="R93" i="2"/>
  <c r="N93" i="2"/>
  <c r="N66" i="2"/>
  <c r="R66" i="2"/>
  <c r="N332" i="2"/>
  <c r="R332" i="2"/>
  <c r="N146" i="2"/>
  <c r="R146" i="2"/>
  <c r="N226" i="2"/>
  <c r="R226" i="2"/>
  <c r="N108" i="2"/>
  <c r="R108" i="2"/>
  <c r="N159" i="2"/>
  <c r="R159" i="2"/>
  <c r="N57" i="2"/>
  <c r="R57" i="2"/>
  <c r="R208" i="2"/>
  <c r="N208" i="2"/>
  <c r="N236" i="2"/>
  <c r="R236" i="2"/>
  <c r="R54" i="2"/>
  <c r="N54" i="2"/>
  <c r="N147" i="2"/>
  <c r="R147" i="2"/>
  <c r="N266" i="2"/>
  <c r="R266" i="2"/>
  <c r="N59" i="2"/>
  <c r="R59" i="2"/>
  <c r="N318" i="2"/>
  <c r="R318" i="2"/>
  <c r="R194" i="2"/>
  <c r="N194" i="2"/>
  <c r="N241" i="2"/>
  <c r="R241" i="2"/>
  <c r="R213" i="2"/>
  <c r="N213" i="2"/>
  <c r="N149" i="2"/>
  <c r="R149" i="2"/>
  <c r="R64" i="2"/>
  <c r="N64" i="2"/>
  <c r="N299" i="2"/>
  <c r="R299" i="2"/>
  <c r="N86" i="2"/>
  <c r="R86" i="2"/>
  <c r="R144" i="2"/>
  <c r="N144" i="2"/>
  <c r="R137" i="2"/>
  <c r="N137" i="2"/>
  <c r="R167" i="2"/>
  <c r="N167" i="2"/>
  <c r="N270" i="2"/>
  <c r="R270" i="2"/>
  <c r="R319" i="2"/>
  <c r="N319" i="2"/>
  <c r="R109" i="2"/>
  <c r="N109" i="2"/>
  <c r="N80" i="2"/>
  <c r="R80" i="2"/>
  <c r="R175" i="2"/>
  <c r="N175" i="2"/>
  <c r="R328" i="2"/>
  <c r="N328" i="2"/>
  <c r="N197" i="2"/>
  <c r="R197" i="2"/>
  <c r="N280" i="2"/>
  <c r="R280" i="2"/>
  <c r="R77" i="2"/>
  <c r="N77" i="2"/>
  <c r="R24" i="2"/>
  <c r="N24" i="2"/>
  <c r="N279" i="2"/>
  <c r="R279" i="2"/>
  <c r="R320" i="2"/>
  <c r="N320" i="2"/>
  <c r="R118" i="2"/>
  <c r="N118" i="2"/>
  <c r="R251" i="2"/>
  <c r="N251" i="2"/>
  <c r="N171" i="2"/>
  <c r="R171" i="2"/>
  <c r="R221" i="2"/>
  <c r="N221" i="2"/>
  <c r="N135" i="2"/>
  <c r="R135" i="2"/>
  <c r="R91" i="2"/>
  <c r="N91" i="2"/>
  <c r="N117" i="2"/>
  <c r="R117" i="2"/>
  <c r="R219" i="2"/>
  <c r="N219" i="2"/>
  <c r="N132" i="2"/>
  <c r="R132" i="2"/>
  <c r="N32" i="2"/>
  <c r="R32" i="2"/>
  <c r="R102" i="2"/>
  <c r="N102" i="2"/>
  <c r="N286" i="2"/>
  <c r="R286" i="2"/>
  <c r="N124" i="2"/>
  <c r="R124" i="2"/>
  <c r="N220" i="2"/>
  <c r="R220" i="2"/>
  <c r="N116" i="2"/>
  <c r="R116" i="2"/>
  <c r="N164" i="2"/>
  <c r="R164" i="2"/>
  <c r="N104" i="2"/>
  <c r="R104" i="2"/>
  <c r="R183" i="2"/>
  <c r="N183" i="2"/>
  <c r="R173" i="2"/>
  <c r="N173" i="2"/>
  <c r="R126" i="2"/>
  <c r="N126" i="2"/>
  <c r="R85" i="2"/>
  <c r="N85" i="2"/>
  <c r="N239" i="2"/>
  <c r="R239" i="2"/>
  <c r="N321" i="2"/>
  <c r="R321" i="2"/>
  <c r="N97" i="2"/>
  <c r="R97" i="2"/>
  <c r="N288" i="2"/>
  <c r="R288" i="2"/>
  <c r="R36" i="2"/>
  <c r="N36" i="2"/>
  <c r="R211" i="2"/>
  <c r="N211" i="2"/>
  <c r="R207" i="2"/>
  <c r="N207" i="2"/>
  <c r="N189" i="2"/>
  <c r="R189" i="2"/>
  <c r="R310" i="2"/>
  <c r="N310" i="2"/>
  <c r="R281" i="2"/>
  <c r="N281" i="2"/>
  <c r="N215" i="2"/>
  <c r="R215" i="2"/>
  <c r="N304" i="2"/>
  <c r="R304" i="2"/>
  <c r="N23" i="2"/>
  <c r="R23" i="2"/>
  <c r="N18" i="2"/>
  <c r="E7" i="2" l="1"/>
  <c r="F4" i="2" l="1"/>
  <c r="H4" i="2" s="1"/>
  <c r="F6" i="2"/>
  <c r="H6" i="2" s="1"/>
  <c r="F9" i="2" s="1"/>
  <c r="F5" i="2"/>
  <c r="H5" i="2" s="1"/>
  <c r="F8" i="2"/>
  <c r="G9" i="2"/>
</calcChain>
</file>

<file path=xl/sharedStrings.xml><?xml version="1.0" encoding="utf-8"?>
<sst xmlns="http://schemas.openxmlformats.org/spreadsheetml/2006/main" count="1485" uniqueCount="595">
  <si>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</si>
  <si>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</si>
  <si>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</si>
  <si>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</si>
  <si>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</si>
  <si>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</si>
  <si>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</si>
  <si>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</si>
  <si>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</si>
  <si>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</si>
  <si>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</si>
  <si>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</si>
  <si>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</si>
  <si>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</si>
  <si>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</si>
  <si>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</si>
  <si>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</si>
  <si>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</si>
  <si>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</si>
  <si>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</si>
  <si>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</si>
  <si>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</si>
  <si>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</si>
  <si>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</si>
  <si>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</si>
  <si>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</si>
  <si>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</si>
  <si>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</si>
  <si>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</si>
  <si>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# of data points:</t>
  </si>
  <si>
    <t>S2</t>
  </si>
  <si>
    <t>S6</t>
  </si>
  <si>
    <t>Start of linear fit (row #)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</si>
  <si>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</si>
  <si>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</si>
  <si>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</si>
  <si>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</si>
  <si>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</si>
  <si>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</si>
  <si>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</si>
  <si>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Linear Ephemeris =</t>
  </si>
  <si>
    <t>Quad. Ephemeris =</t>
  </si>
  <si>
    <t>V803 Aql / gsc 5140-0692</t>
  </si>
  <si>
    <t>EW/KW</t>
  </si>
  <si>
    <t>Alternate cycle count</t>
  </si>
  <si>
    <t>(We will never know for sure.)</t>
  </si>
  <si>
    <t>Samec 1993</t>
  </si>
  <si>
    <t>BBSAG Bull.11</t>
  </si>
  <si>
    <t>II</t>
  </si>
  <si>
    <t>BBSAG Bull.15</t>
  </si>
  <si>
    <t>BBSAG Bull.16</t>
  </si>
  <si>
    <t>BBSAG Bull.17</t>
  </si>
  <si>
    <t>BBSAG Bull.23</t>
  </si>
  <si>
    <t>BBSAG Bull.28</t>
  </si>
  <si>
    <t>BBSAG Bull.33</t>
  </si>
  <si>
    <t>BBSAG Bull.34</t>
  </si>
  <si>
    <t>BBSAG Bull.35</t>
  </si>
  <si>
    <t>BBSAG Bull.37</t>
  </si>
  <si>
    <t>BBSAG Bull.39</t>
  </si>
  <si>
    <t>BBSAG Bull.40</t>
  </si>
  <si>
    <t>BBSAG Bull.42</t>
  </si>
  <si>
    <t>BBSAG Bull.43</t>
  </si>
  <si>
    <t>BBSAG Bull.44</t>
  </si>
  <si>
    <t>BBSAG Bull.45</t>
  </si>
  <si>
    <t>BBSAG Bull.47</t>
  </si>
  <si>
    <t>BBSAG Bull.48</t>
  </si>
  <si>
    <t>BBSAG Bull.49</t>
  </si>
  <si>
    <t>BBSAG Bull.50</t>
  </si>
  <si>
    <t>BBSAG Bull.54</t>
  </si>
  <si>
    <t>BBSAG Bull.55</t>
  </si>
  <si>
    <t>BBSAG Bull.56</t>
  </si>
  <si>
    <t>BBSAG Bull.58</t>
  </si>
  <si>
    <t>BBSAG Bull.57</t>
  </si>
  <si>
    <t>BBSAG Bull.60</t>
  </si>
  <si>
    <t>BBSAG Bull.61</t>
  </si>
  <si>
    <t>BBSAG Bull.62</t>
  </si>
  <si>
    <t>BBSAG Bull.63</t>
  </si>
  <si>
    <t>BBSAG Bull.66</t>
  </si>
  <si>
    <t>BBSAG Bull.67</t>
  </si>
  <si>
    <t>BBSAG Bull.68</t>
  </si>
  <si>
    <t>BBSAG Bull.69</t>
  </si>
  <si>
    <t>BBSAG Bull.71</t>
  </si>
  <si>
    <t>BBSAG Bull.72</t>
  </si>
  <si>
    <t>BBSAG Bull.73</t>
  </si>
  <si>
    <t>BBSAG Bull.78</t>
  </si>
  <si>
    <t>BBSAG Bull.80</t>
  </si>
  <si>
    <t>BBSAG Bull.81</t>
  </si>
  <si>
    <t>BBSAG Bull.83</t>
  </si>
  <si>
    <t>BBSAG Bull.84</t>
  </si>
  <si>
    <t>BBSAG Bull.85</t>
  </si>
  <si>
    <t>BBSAG Bull.88</t>
  </si>
  <si>
    <t>IBVS 3638</t>
  </si>
  <si>
    <t>I</t>
  </si>
  <si>
    <t>BBSAG Bull.92</t>
  </si>
  <si>
    <t>BBSAG Bull.94</t>
  </si>
  <si>
    <t>BBSAG Bull.95</t>
  </si>
  <si>
    <t>BBSAG Bull.96</t>
  </si>
  <si>
    <t>BBSAG Bull.104</t>
  </si>
  <si>
    <t>BBSAG Bull.109</t>
  </si>
  <si>
    <t>BBSAG Bull.118</t>
  </si>
  <si>
    <t>OEJV 0074</t>
  </si>
  <si>
    <t>CCD</t>
  </si>
  <si>
    <t>IBVS 5594</t>
  </si>
  <si>
    <t>IBVS 5676</t>
  </si>
  <si>
    <t>IBVS 5438</t>
  </si>
  <si>
    <t>IBVS 5464</t>
  </si>
  <si>
    <t>IBVS 5543</t>
  </si>
  <si>
    <t>IBVS 5741</t>
  </si>
  <si>
    <t>IBVS 6007</t>
  </si>
  <si>
    <t>B</t>
  </si>
  <si>
    <t>V</t>
  </si>
  <si>
    <t>K</t>
  </si>
  <si>
    <t>Quad Fit</t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</si>
  <si>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</si>
  <si>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</si>
  <si>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</si>
  <si>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</si>
  <si>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</si>
  <si>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</si>
  <si>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</si>
  <si>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</si>
  <si>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</si>
  <si>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</si>
  <si>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</si>
  <si>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</si>
  <si>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</si>
  <si>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</si>
  <si>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</si>
  <si>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</si>
  <si>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</si>
  <si>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</si>
  <si>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</si>
  <si>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</si>
  <si>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</si>
  <si>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</si>
  <si>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</si>
  <si>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</si>
  <si>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</si>
  <si>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</si>
  <si>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</si>
  <si>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</si>
  <si>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</si>
  <si>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</si>
  <si>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</si>
  <si>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</si>
  <si>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</si>
  <si>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>H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</si>
  <si>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</si>
  <si>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</si>
  <si>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</si>
  <si>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</si>
  <si>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</si>
  <si>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</si>
  <si>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</si>
  <si>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</si>
  <si>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</si>
  <si>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</si>
  <si>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</si>
  <si>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</si>
  <si>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</si>
  <si>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</si>
  <si>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</si>
  <si>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</si>
  <si>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</si>
  <si>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</si>
  <si>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</si>
  <si>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</si>
  <si>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</si>
  <si>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</si>
  <si>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</si>
  <si>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t>Q.Fit</t>
  </si>
  <si>
    <t>for δA</t>
  </si>
  <si>
    <t>for δB</t>
  </si>
  <si>
    <t>for δC</t>
  </si>
  <si>
    <t>Dev'n</t>
  </si>
  <si>
    <t>T</t>
  </si>
  <si>
    <t>U</t>
  </si>
  <si>
    <t>W</t>
  </si>
  <si>
    <t>Z</t>
  </si>
  <si>
    <t xml:space="preserve">Correlation = </t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</si>
  <si>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</si>
  <si>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</si>
  <si>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</si>
  <si>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</si>
  <si>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</si>
  <si>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</si>
  <si>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</si>
  <si>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</si>
  <si>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</si>
  <si>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</si>
  <si>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</si>
  <si>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</si>
  <si>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r>
      <t>Y = A + B.X + C.X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</si>
  <si>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</si>
  <si>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</si>
  <si>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</si>
  <si>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</si>
  <si>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</si>
  <si>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</si>
  <si>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</si>
  <si>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</si>
  <si>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</si>
  <si>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Sine fit</t>
  </si>
  <si>
    <t>Const</t>
  </si>
  <si>
    <t>Slope</t>
  </si>
  <si>
    <t>Ampl</t>
  </si>
  <si>
    <t>Ang.freq</t>
  </si>
  <si>
    <t>Phase c.</t>
  </si>
  <si>
    <t>Quad</t>
  </si>
  <si>
    <t>IBVS 6029</t>
  </si>
  <si>
    <t xml:space="preserve">P3 = </t>
  </si>
  <si>
    <t>cycles</t>
  </si>
  <si>
    <t>days</t>
  </si>
  <si>
    <t>years</t>
  </si>
  <si>
    <t>Minima from the Lichtenknecker Database of the BAV</t>
  </si>
  <si>
    <t>PE</t>
  </si>
  <si>
    <t>http://www.bav-astro.de/LkDB/index.php?lang=en&amp;sprache_dial=en</t>
  </si>
  <si>
    <t>pg</t>
  </si>
  <si>
    <t>vis</t>
  </si>
  <si>
    <t> -0.003 </t>
  </si>
  <si>
    <t>2441930.420 </t>
  </si>
  <si>
    <t> 04.09.1973 22:04 </t>
  </si>
  <si>
    <t> -0.053 </t>
  </si>
  <si>
    <t>V </t>
  </si>
  <si>
    <t> K.Locher </t>
  </si>
  <si>
    <t> BBS 11 </t>
  </si>
  <si>
    <t>2442194.504 </t>
  </si>
  <si>
    <t> 27.05.1974 00:05 </t>
  </si>
  <si>
    <t> -0.051 </t>
  </si>
  <si>
    <t> BBS 15 </t>
  </si>
  <si>
    <t>2442215.454 </t>
  </si>
  <si>
    <t> 16.06.1974 22:53 </t>
  </si>
  <si>
    <t> -0.043 </t>
  </si>
  <si>
    <t> BBS 16 </t>
  </si>
  <si>
    <t>2442218.493 </t>
  </si>
  <si>
    <t> 19.06.1974 23:49 </t>
  </si>
  <si>
    <t> -0.033 </t>
  </si>
  <si>
    <t>2442220.462 </t>
  </si>
  <si>
    <t> 21.06.1974 23:05 </t>
  </si>
  <si>
    <t> -0.040 </t>
  </si>
  <si>
    <t>2442223.470 </t>
  </si>
  <si>
    <t> 24.06.1974 23:16 </t>
  </si>
  <si>
    <t> -0.061 </t>
  </si>
  <si>
    <t>2442273.408 </t>
  </si>
  <si>
    <t> 13.08.1974 21:47 </t>
  </si>
  <si>
    <t> -0.042 </t>
  </si>
  <si>
    <t> BBS 17 </t>
  </si>
  <si>
    <t>2442568.560 </t>
  </si>
  <si>
    <t> 05.06.1975 01:26 </t>
  </si>
  <si>
    <t> -0.055 </t>
  </si>
  <si>
    <t> BBS 23 </t>
  </si>
  <si>
    <t>2442572.518 </t>
  </si>
  <si>
    <t> 09.06.1975 00:25 </t>
  </si>
  <si>
    <t> -0.049 </t>
  </si>
  <si>
    <t>2442576.472 </t>
  </si>
  <si>
    <t> 12.06.1975 23:19 </t>
  </si>
  <si>
    <t> -0.046 </t>
  </si>
  <si>
    <t>2442596.494 </t>
  </si>
  <si>
    <t> 02.07.1975 23:51 </t>
  </si>
  <si>
    <t> -0.044 </t>
  </si>
  <si>
    <t>2442597.526 </t>
  </si>
  <si>
    <t> 04.07.1975 00:37 </t>
  </si>
  <si>
    <t> -0.066 </t>
  </si>
  <si>
    <t>2442936.574 </t>
  </si>
  <si>
    <t> 07.06.1976 01:46 </t>
  </si>
  <si>
    <t> BBS 28 </t>
  </si>
  <si>
    <t>2442955.544 </t>
  </si>
  <si>
    <t> 26.06.1976 01:03 </t>
  </si>
  <si>
    <t>2442957.514 </t>
  </si>
  <si>
    <t> 28.06.1976 00:20 </t>
  </si>
  <si>
    <t> -0.045 </t>
  </si>
  <si>
    <t>2442959.490 </t>
  </si>
  <si>
    <t> 29.06.1976 23:45 </t>
  </si>
  <si>
    <t>2443307.475 </t>
  </si>
  <si>
    <t> 12.06.1977 23:24 </t>
  </si>
  <si>
    <t> BBS 33 </t>
  </si>
  <si>
    <t>2443311.555 </t>
  </si>
  <si>
    <t> 17.06.1977 01:19 </t>
  </si>
  <si>
    <t>2443336.460 </t>
  </si>
  <si>
    <t> 11.07.1977 23:02 </t>
  </si>
  <si>
    <t> BBS 34 </t>
  </si>
  <si>
    <t>2443348.447 </t>
  </si>
  <si>
    <t> 23.07.1977 22:43 </t>
  </si>
  <si>
    <t> -0.032 </t>
  </si>
  <si>
    <t>2443349.495 </t>
  </si>
  <si>
    <t> 24.07.1977 23:52 </t>
  </si>
  <si>
    <t> -0.038 </t>
  </si>
  <si>
    <t>2443391.387 </t>
  </si>
  <si>
    <t> 04.09.1977 21:17 </t>
  </si>
  <si>
    <t> -0.030 </t>
  </si>
  <si>
    <t> BBS 35 </t>
  </si>
  <si>
    <t>2443398.370 </t>
  </si>
  <si>
    <t> 11.09.1977 20:52 </t>
  </si>
  <si>
    <t> -0.028 </t>
  </si>
  <si>
    <t>2443658.494 </t>
  </si>
  <si>
    <t> 29.05.1978 23:51 </t>
  </si>
  <si>
    <t> -0.034 </t>
  </si>
  <si>
    <t> BBS 37 </t>
  </si>
  <si>
    <t>2443668.495 </t>
  </si>
  <si>
    <t> 08.06.1978 23:52 </t>
  </si>
  <si>
    <t>2443673.511 </t>
  </si>
  <si>
    <t> 14.06.1978 00:15 </t>
  </si>
  <si>
    <t>2443689.446 </t>
  </si>
  <si>
    <t> 29.06.1978 22:42 </t>
  </si>
  <si>
    <t>2443802.252 </t>
  </si>
  <si>
    <t> 20.10.1978 18:02 </t>
  </si>
  <si>
    <t> -0.105 </t>
  </si>
  <si>
    <t> BBS 39 </t>
  </si>
  <si>
    <t>2443811.278 </t>
  </si>
  <si>
    <t> 29.10.1978 18:40 </t>
  </si>
  <si>
    <t> -0.035 </t>
  </si>
  <si>
    <t>2443815.232 </t>
  </si>
  <si>
    <t> 02.11.1978 17:34 </t>
  </si>
  <si>
    <t> BBS 40 </t>
  </si>
  <si>
    <t>2443815.245 </t>
  </si>
  <si>
    <t> 02.11.1978 17:52 </t>
  </si>
  <si>
    <t> -0.019 </t>
  </si>
  <si>
    <t> G.Stefanopoulos </t>
  </si>
  <si>
    <t>2443957.621 </t>
  </si>
  <si>
    <t> 25.03.1979 02:54 </t>
  </si>
  <si>
    <t> -0.024 </t>
  </si>
  <si>
    <t> BBS 42 </t>
  </si>
  <si>
    <t>2444022.542 </t>
  </si>
  <si>
    <t> 29.05.1979 01:00 </t>
  </si>
  <si>
    <t> -0.036 </t>
  </si>
  <si>
    <t> BBS 43 </t>
  </si>
  <si>
    <t>2444048.496 </t>
  </si>
  <si>
    <t> 23.06.1979 23:54 </t>
  </si>
  <si>
    <t> -0.029 </t>
  </si>
  <si>
    <t> BBS 44 </t>
  </si>
  <si>
    <t>2444073.394 </t>
  </si>
  <si>
    <t> 18.07.1979 21:27 </t>
  </si>
  <si>
    <t> -0.025 </t>
  </si>
  <si>
    <t>2444079.449 </t>
  </si>
  <si>
    <t> 24.07.1979 22:46 </t>
  </si>
  <si>
    <t>2444079.582 </t>
  </si>
  <si>
    <t> 25.07.1979 01:58 </t>
  </si>
  <si>
    <t> -0.027 </t>
  </si>
  <si>
    <t>2444082.484 </t>
  </si>
  <si>
    <t> 27.07.1979 23:36 </t>
  </si>
  <si>
    <t> -0.023 </t>
  </si>
  <si>
    <t>2444162.297 </t>
  </si>
  <si>
    <t> 15.10.1979 19:07 </t>
  </si>
  <si>
    <t> BBS 45 </t>
  </si>
  <si>
    <t>2444341.564 </t>
  </si>
  <si>
    <t> 12.04.1980 01:32 </t>
  </si>
  <si>
    <t> BBS 47 </t>
  </si>
  <si>
    <t>2444370.539 </t>
  </si>
  <si>
    <t> 11.05.1980 00:56 </t>
  </si>
  <si>
    <t> -0.021 </t>
  </si>
  <si>
    <t> BBS 48 </t>
  </si>
  <si>
    <t>2444454.435 </t>
  </si>
  <si>
    <t> 02.08.1980 22:26 </t>
  </si>
  <si>
    <t> BBS 49 </t>
  </si>
  <si>
    <t>2444456.420 </t>
  </si>
  <si>
    <t> 04.08.1980 22:04 </t>
  </si>
  <si>
    <t> -0.016 </t>
  </si>
  <si>
    <t>2444461.423 </t>
  </si>
  <si>
    <t> 09.08.1980 22:09 </t>
  </si>
  <si>
    <t> -0.018 </t>
  </si>
  <si>
    <t>2444466.427 </t>
  </si>
  <si>
    <t> 14.08.1980 22:14 </t>
  </si>
  <si>
    <t>2444487.359 </t>
  </si>
  <si>
    <t> 04.09.1980 20:36 </t>
  </si>
  <si>
    <t> BBS 50 </t>
  </si>
  <si>
    <t>2444487.373 </t>
  </si>
  <si>
    <t> 04.09.1980 20:57 </t>
  </si>
  <si>
    <t> -0.015 </t>
  </si>
  <si>
    <t> D.Elias </t>
  </si>
  <si>
    <t>2444708.643 </t>
  </si>
  <si>
    <t> 14.04.1981 03:25 </t>
  </si>
  <si>
    <t> -0.020 </t>
  </si>
  <si>
    <t> BBS 54 </t>
  </si>
  <si>
    <t>2444734.597 </t>
  </si>
  <si>
    <t> 10.05.1981 02:19 </t>
  </si>
  <si>
    <t> -0.013 </t>
  </si>
  <si>
    <t>2444755.539 </t>
  </si>
  <si>
    <t> 31.05.1981 00:56 </t>
  </si>
  <si>
    <t> -0.014 </t>
  </si>
  <si>
    <t>2444755.541 </t>
  </si>
  <si>
    <t> 31.05.1981 00:59 </t>
  </si>
  <si>
    <t> -0.012 </t>
  </si>
  <si>
    <t> M.Andrakakou </t>
  </si>
  <si>
    <t>2444770.551 </t>
  </si>
  <si>
    <t> 15.06.1981 01:13 </t>
  </si>
  <si>
    <t> -0.017 </t>
  </si>
  <si>
    <t> BBS 55 </t>
  </si>
  <si>
    <t>2444779.512 </t>
  </si>
  <si>
    <t> 24.06.1981 00:17 </t>
  </si>
  <si>
    <t> BBS 56 </t>
  </si>
  <si>
    <t>2444780.435 </t>
  </si>
  <si>
    <t> 24.06.1981 22:26 </t>
  </si>
  <si>
    <t> -0.011 </t>
  </si>
  <si>
    <t>2444791.486 </t>
  </si>
  <si>
    <t> 05.07.1981 23:39 </t>
  </si>
  <si>
    <t>2444793.467 </t>
  </si>
  <si>
    <t> 07.07.1981 23:12 </t>
  </si>
  <si>
    <t>2444811.379 </t>
  </si>
  <si>
    <t> 25.07.1981 21:05 </t>
  </si>
  <si>
    <t>2444811.381 </t>
  </si>
  <si>
    <t> 25.07.1981 21:08 </t>
  </si>
  <si>
    <t> D.Mourikis </t>
  </si>
  <si>
    <t>2444811.382 </t>
  </si>
  <si>
    <t> 25.07.1981 21:10 </t>
  </si>
  <si>
    <t>2444817.436 </t>
  </si>
  <si>
    <t> 31.07.1981 22:27 </t>
  </si>
  <si>
    <t>2444874.317 </t>
  </si>
  <si>
    <t> 26.09.1981 19:36 </t>
  </si>
  <si>
    <t> -0.039 </t>
  </si>
  <si>
    <t>2444879.339 </t>
  </si>
  <si>
    <t> 01.10.1981 20:08 </t>
  </si>
  <si>
    <t> -0.022 </t>
  </si>
  <si>
    <t> BBS 58 </t>
  </si>
  <si>
    <t>2444910.296 </t>
  </si>
  <si>
    <t> 01.11.1981 19:06 </t>
  </si>
  <si>
    <t> BBS 57 </t>
  </si>
  <si>
    <t>2445075.594 </t>
  </si>
  <si>
    <t> 16.04.1982 02:15 </t>
  </si>
  <si>
    <t> BBS 60 </t>
  </si>
  <si>
    <t>2445104.564 </t>
  </si>
  <si>
    <t> 15.05.1982 01:32 </t>
  </si>
  <si>
    <t>2445139.482 </t>
  </si>
  <si>
    <t> 18.06.1982 23:34 </t>
  </si>
  <si>
    <t> -0.010 </t>
  </si>
  <si>
    <t> BBS 61 </t>
  </si>
  <si>
    <t>2445175.435 </t>
  </si>
  <si>
    <t> 24.07.1982 22:26 </t>
  </si>
  <si>
    <t>2445175.438 </t>
  </si>
  <si>
    <t> 24.07.1982 22:30 </t>
  </si>
  <si>
    <t>2445197.435 </t>
  </si>
  <si>
    <t> 15.08.1982 22:26 </t>
  </si>
  <si>
    <t> BBS 62 </t>
  </si>
  <si>
    <t>2445207.429 </t>
  </si>
  <si>
    <t> 25.08.1982 22:17 </t>
  </si>
  <si>
    <t> -0.026 </t>
  </si>
  <si>
    <t>2445207.433 </t>
  </si>
  <si>
    <t> 25.08.1982 22:23 </t>
  </si>
  <si>
    <t>2445257.230 </t>
  </si>
  <si>
    <t> 14.10.1982 17:31 </t>
  </si>
  <si>
    <t> BBS 63 </t>
  </si>
  <si>
    <t>2445432.535 </t>
  </si>
  <si>
    <t> 08.04.1983 00:50 </t>
  </si>
  <si>
    <t> BBS 66 </t>
  </si>
  <si>
    <t>2445432.538 </t>
  </si>
  <si>
    <t> 08.04.1983 00:54 </t>
  </si>
  <si>
    <t>2445490.487 </t>
  </si>
  <si>
    <t> 04.06.1983 23:41 </t>
  </si>
  <si>
    <t> BBS 67 </t>
  </si>
  <si>
    <t>2445531.453 </t>
  </si>
  <si>
    <t> 15.07.1983 22:52 </t>
  </si>
  <si>
    <t>2445531.457 </t>
  </si>
  <si>
    <t> 15.07.1983 22:58 </t>
  </si>
  <si>
    <t> -0.008 </t>
  </si>
  <si>
    <t>2445564.385 </t>
  </si>
  <si>
    <t> 17.08.1983 21:14 </t>
  </si>
  <si>
    <t> BBS 68 </t>
  </si>
  <si>
    <t>2445612.323 </t>
  </si>
  <si>
    <t> 04.10.1983 19:45 </t>
  </si>
  <si>
    <t> BBS 69 </t>
  </si>
  <si>
    <t>2445621.280 </t>
  </si>
  <si>
    <t> 13.10.1983 18:43 </t>
  </si>
  <si>
    <t>2445790.658 </t>
  </si>
  <si>
    <t> 31.03.1984 03:47 </t>
  </si>
  <si>
    <t> BBS 71 </t>
  </si>
  <si>
    <t>2445830.567 </t>
  </si>
  <si>
    <t> 10.05.1984 01:36 </t>
  </si>
  <si>
    <t> BBS 72 </t>
  </si>
  <si>
    <t>2445861.526 </t>
  </si>
  <si>
    <t> 10.06.1984 00:37 </t>
  </si>
  <si>
    <t>2445897.348 </t>
  </si>
  <si>
    <t> 15.07.1984 20:21 </t>
  </si>
  <si>
    <t> BBS 73 </t>
  </si>
  <si>
    <t>2445897.350 </t>
  </si>
  <si>
    <t> 15.07.1984 20:24 </t>
  </si>
  <si>
    <t> -0.009 </t>
  </si>
  <si>
    <t>2445907.477 </t>
  </si>
  <si>
    <t> 25.07.1984 23:26 </t>
  </si>
  <si>
    <t>2446342.282 </t>
  </si>
  <si>
    <t> 03.10.1985 18:46 </t>
  </si>
  <si>
    <t> 0.001 </t>
  </si>
  <si>
    <t> BBS 78 </t>
  </si>
  <si>
    <t>2446590.549 </t>
  </si>
  <si>
    <t> 09.06.1986 01:10 </t>
  </si>
  <si>
    <t> BBS 80 </t>
  </si>
  <si>
    <t>2446678.402 </t>
  </si>
  <si>
    <t> 04.09.1986 21:38 </t>
  </si>
  <si>
    <t> -0.006 </t>
  </si>
  <si>
    <t> BBS 81 </t>
  </si>
  <si>
    <t>2446907.585 </t>
  </si>
  <si>
    <t> 22.04.1987 02:02 </t>
  </si>
  <si>
    <t> -0.001 </t>
  </si>
  <si>
    <t> BBS 83 </t>
  </si>
  <si>
    <t>2447007.420 </t>
  </si>
  <si>
    <t> 30.07.1987 22:04 </t>
  </si>
  <si>
    <t> -0.004 </t>
  </si>
  <si>
    <t> BBS 84 </t>
  </si>
  <si>
    <t>2447037.442 </t>
  </si>
  <si>
    <t> 29.08.1987 22:36 </t>
  </si>
  <si>
    <t> BBS 85 </t>
  </si>
  <si>
    <t>2447304.557 </t>
  </si>
  <si>
    <t> 23.05.1988 01:22 </t>
  </si>
  <si>
    <t> BBS 88 </t>
  </si>
  <si>
    <t>2447692.453 </t>
  </si>
  <si>
    <t> 14.06.1989 22:52 </t>
  </si>
  <si>
    <t> -0.002 </t>
  </si>
  <si>
    <t> BBS 92 </t>
  </si>
  <si>
    <t>2447956.665 </t>
  </si>
  <si>
    <t> 06.03.1990 03:57 </t>
  </si>
  <si>
    <t> BBS 94 </t>
  </si>
  <si>
    <t>2448067.437 </t>
  </si>
  <si>
    <t> 24.06.1990 22:29 </t>
  </si>
  <si>
    <t> BBS 95 </t>
  </si>
  <si>
    <t>2448119.466 </t>
  </si>
  <si>
    <t> 15.08.1990 23:11 </t>
  </si>
  <si>
    <t> 0.002 </t>
  </si>
  <si>
    <t> BBS 96 </t>
  </si>
  <si>
    <t>2449185.410 </t>
  </si>
  <si>
    <t> 16.07.1993 21:50 </t>
  </si>
  <si>
    <t> 0.006 </t>
  </si>
  <si>
    <t> BBS 104 </t>
  </si>
  <si>
    <t>2449836.586 </t>
  </si>
  <si>
    <t> 29.04.1995 02:03 </t>
  </si>
  <si>
    <t> 0.000 </t>
  </si>
  <si>
    <t> BBS 109 </t>
  </si>
  <si>
    <t>2450988.407 </t>
  </si>
  <si>
    <t> 23.06.1998 21:46 </t>
  </si>
  <si>
    <t> 0.004 </t>
  </si>
  <si>
    <t> BBS 117 </t>
  </si>
  <si>
    <t>2451758.38850 </t>
  </si>
  <si>
    <t> 01.08.2000 21:19 </t>
  </si>
  <si>
    <t> 0.00047 </t>
  </si>
  <si>
    <t>C </t>
  </si>
  <si>
    <t>o</t>
  </si>
  <si>
    <t> P.Hájek </t>
  </si>
  <si>
    <t>OEJV 0074 </t>
  </si>
  <si>
    <t>2452072.524 </t>
  </si>
  <si>
    <t> 12.06.2001 00:34 </t>
  </si>
  <si>
    <t> BBS 125 </t>
  </si>
  <si>
    <t>2452404.572 </t>
  </si>
  <si>
    <t> 10.05.2002 01:43 </t>
  </si>
  <si>
    <t> 0.007 </t>
  </si>
  <si>
    <t> BBS 128 </t>
  </si>
  <si>
    <t>2452496.3704 </t>
  </si>
  <si>
    <t> 09.08.2002 20:53 </t>
  </si>
  <si>
    <t> 0.0030 </t>
  </si>
  <si>
    <t>E </t>
  </si>
  <si>
    <t>?</t>
  </si>
  <si>
    <t> Sarounova &amp; Wolf </t>
  </si>
  <si>
    <t>IBVS 5594 </t>
  </si>
  <si>
    <t>2452504.4045 </t>
  </si>
  <si>
    <t> 17.08.2002 21:42 </t>
  </si>
  <si>
    <t> 0.0027 </t>
  </si>
  <si>
    <t>2452789.5603 </t>
  </si>
  <si>
    <t> 30.05.2003 01:26 </t>
  </si>
  <si>
    <t> 0.0032 </t>
  </si>
  <si>
    <t> L.Kotková &amp; M.Wolf </t>
  </si>
  <si>
    <t>IBVS 5676 </t>
  </si>
  <si>
    <t>2452820.516 </t>
  </si>
  <si>
    <t> 30.06.2003 00:23 </t>
  </si>
  <si>
    <t> BBS 129 </t>
  </si>
  <si>
    <t>2452847.5131 </t>
  </si>
  <si>
    <t> 27.07.2003 00:18 </t>
  </si>
  <si>
    <t> 0.0029 </t>
  </si>
  <si>
    <t>2453149.520 </t>
  </si>
  <si>
    <t> 24.05.2004 00:28 </t>
  </si>
  <si>
    <t> -0.005 </t>
  </si>
  <si>
    <t> BBS 130 </t>
  </si>
  <si>
    <t>2453222.4938 </t>
  </si>
  <si>
    <t> 04.08.2004 23:51 </t>
  </si>
  <si>
    <t> 0.0011 </t>
  </si>
  <si>
    <t> M. Zejda et al. </t>
  </si>
  <si>
    <t>IBVS 5741 </t>
  </si>
  <si>
    <t>2453279.2607 </t>
  </si>
  <si>
    <t> 30.09.2004 18:15 </t>
  </si>
  <si>
    <t> 0.0003 </t>
  </si>
  <si>
    <t>2454325.4462 </t>
  </si>
  <si>
    <t> 12.08.2007 22:42 </t>
  </si>
  <si>
    <t> 0.0016 </t>
  </si>
  <si>
    <t>-I</t>
  </si>
  <si>
    <t> F.Agerer </t>
  </si>
  <si>
    <t>BAVM 193 </t>
  </si>
  <si>
    <t>2455053.67726 </t>
  </si>
  <si>
    <t> 10.08.2009 04:15 </t>
  </si>
  <si>
    <t>0</t>
  </si>
  <si>
    <t> -0.00004 </t>
  </si>
  <si>
    <t> P.Zasche </t>
  </si>
  <si>
    <t>IBVS 6007 </t>
  </si>
  <si>
    <t>2456089.8499 </t>
  </si>
  <si>
    <t> 11.06.2012 08:23 </t>
  </si>
  <si>
    <t>3933.5</t>
  </si>
  <si>
    <t> -0.0015 </t>
  </si>
  <si>
    <t> R.Diethelm </t>
  </si>
  <si>
    <t>IBVS 6029 </t>
  </si>
  <si>
    <t>Possible LiTE fit</t>
  </si>
  <si>
    <t>V0803 Aql / gsc 5140-0692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</si>
</sst>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9" formatCode="0.E+00"/>
    <numFmt numFmtId="180" formatCode="0.0%"/>
  </numFmts>
  <fonts count="3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61"/>
      <name val="Arial"/>
      <family val="2"/>
    </font>
    <font>
      <sz val="10"/>
      <color indexed="14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i/>
      <sz val="10"/>
      <color indexed="20"/>
      <name val="Arial"/>
      <family val="2"/>
    </font>
    <font>
      <sz val="10"/>
      <color indexed="16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9">
    <xf numFmtId="0" fontId="0" fillId="0" borderId="0">
      <alignment vertical="top"/>
    </xf>
    <xf numFmtId="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2" applyNumberFormat="0" applyFont="0" applyFill="0" applyAlignment="0" applyProtection="0"/>
  </cellStyleXfs>
  <cellXfs count="158">
    <xf numFmtId="0" fontId="0" fillId="0" borderId="0" xfId="0" applyAlignment="1"/>
    <xf numFmtId="0" fontId="3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12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10" fillId="0" borderId="0" xfId="0" applyFont="1" applyAlignment="1"/>
    <xf numFmtId="0" fontId="13" fillId="0" borderId="0" xfId="0" applyFont="1" applyAlignment="1"/>
    <xf numFmtId="14" fontId="9" fillId="0" borderId="0" xfId="0" applyNumberFormat="1" applyFont="1" applyAlignment="1"/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9" fillId="0" borderId="0" xfId="0" applyNumberFormat="1" applyFont="1" applyAlignment="1">
      <alignment horizontal="left"/>
    </xf>
    <xf numFmtId="0" fontId="11" fillId="0" borderId="0" xfId="0" applyFont="1" applyAlignment="1"/>
    <xf numFmtId="0" fontId="12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22" fontId="8" fillId="0" borderId="0" xfId="0" applyNumberFormat="1" applyFont="1">
      <alignment vertical="top"/>
    </xf>
    <xf numFmtId="0" fontId="14" fillId="0" borderId="0" xfId="0" applyFont="1" applyAlignment="1"/>
    <xf numFmtId="0" fontId="5" fillId="0" borderId="10" xfId="0" applyFont="1" applyBorder="1" applyAlignment="1">
      <alignment horizontal="left"/>
    </xf>
    <xf numFmtId="0" fontId="15" fillId="0" borderId="0" xfId="0" applyFont="1" applyAlignment="1"/>
    <xf numFmtId="0" fontId="16" fillId="0" borderId="0" xfId="0" quotePrefix="1" applyFont="1" applyAlignme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19" fillId="2" borderId="1" xfId="0" applyFont="1" applyFill="1" applyBorder="1" applyAlignment="1"/>
    <xf numFmtId="0" fontId="19" fillId="2" borderId="11" xfId="0" applyFont="1" applyFill="1" applyBorder="1" applyAlignment="1"/>
    <xf numFmtId="0" fontId="0" fillId="0" borderId="5" xfId="0" applyFill="1" applyBorder="1" applyAlignment="1">
      <alignment horizontal="center"/>
    </xf>
    <xf numFmtId="0" fontId="20" fillId="3" borderId="0" xfId="0" applyFont="1" applyFill="1" applyAlignment="1"/>
    <xf numFmtId="0" fontId="0" fillId="0" borderId="12" xfId="0" applyBorder="1">
      <alignment vertical="top"/>
    </xf>
    <xf numFmtId="0" fontId="0" fillId="0" borderId="13" xfId="0" applyBorder="1">
      <alignment vertical="top"/>
    </xf>
    <xf numFmtId="0" fontId="0" fillId="0" borderId="14" xfId="0" applyBorder="1">
      <alignment vertical="top"/>
    </xf>
    <xf numFmtId="0" fontId="21" fillId="0" borderId="0" xfId="0" applyFont="1">
      <alignment vertical="top"/>
    </xf>
    <xf numFmtId="0" fontId="6" fillId="0" borderId="0" xfId="0" applyFont="1">
      <alignment vertical="top"/>
    </xf>
    <xf numFmtId="0" fontId="23" fillId="0" borderId="0" xfId="0" applyFont="1">
      <alignment vertical="top"/>
    </xf>
    <xf numFmtId="0" fontId="12" fillId="0" borderId="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5" xfId="0" applyFont="1" applyBorder="1">
      <alignment vertical="top"/>
    </xf>
    <xf numFmtId="0" fontId="15" fillId="0" borderId="16" xfId="0" applyFont="1" applyBorder="1">
      <alignment vertical="top"/>
    </xf>
    <xf numFmtId="0" fontId="8" fillId="0" borderId="12" xfId="0" applyFont="1" applyBorder="1">
      <alignment vertical="top"/>
    </xf>
    <xf numFmtId="179" fontId="8" fillId="0" borderId="12" xfId="0" applyNumberFormat="1" applyFont="1" applyBorder="1" applyAlignment="1">
      <alignment horizontal="center"/>
    </xf>
    <xf numFmtId="180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7" xfId="0" applyFont="1" applyBorder="1">
      <alignment vertical="top"/>
    </xf>
    <xf numFmtId="0" fontId="15" fillId="0" borderId="18" xfId="0" applyFont="1" applyBorder="1">
      <alignment vertical="top"/>
    </xf>
    <xf numFmtId="0" fontId="8" fillId="0" borderId="13" xfId="0" applyFont="1" applyBorder="1">
      <alignment vertical="top"/>
    </xf>
    <xf numFmtId="179" fontId="8" fillId="0" borderId="13" xfId="0" applyNumberFormat="1" applyFont="1" applyBorder="1" applyAlignment="1">
      <alignment horizontal="center"/>
    </xf>
    <xf numFmtId="0" fontId="6" fillId="0" borderId="19" xfId="0" applyFont="1" applyBorder="1">
      <alignment vertical="top"/>
    </xf>
    <xf numFmtId="0" fontId="15" fillId="0" borderId="20" xfId="0" applyFont="1" applyBorder="1">
      <alignment vertical="top"/>
    </xf>
    <xf numFmtId="0" fontId="8" fillId="0" borderId="14" xfId="0" applyFont="1" applyBorder="1">
      <alignment vertical="top"/>
    </xf>
    <xf numFmtId="179" fontId="8" fillId="0" borderId="14" xfId="0" applyNumberFormat="1" applyFont="1" applyBorder="1" applyAlignment="1">
      <alignment horizontal="center"/>
    </xf>
    <xf numFmtId="0" fontId="23" fillId="0" borderId="5" xfId="0" applyFont="1" applyBorder="1">
      <alignment vertical="top"/>
    </xf>
    <xf numFmtId="0" fontId="0" fillId="0" borderId="5" xfId="0" applyBorder="1">
      <alignment vertical="top"/>
    </xf>
    <xf numFmtId="0" fontId="6" fillId="0" borderId="0" xfId="0" applyFont="1" applyFill="1" applyBorder="1">
      <alignment vertical="top"/>
    </xf>
    <xf numFmtId="0" fontId="15" fillId="0" borderId="0" xfId="0" applyFont="1">
      <alignment vertical="top"/>
    </xf>
    <xf numFmtId="179" fontId="8" fillId="0" borderId="0" xfId="0" applyNumberFormat="1" applyFont="1" applyAlignment="1">
      <alignment horizontal="center"/>
    </xf>
    <xf numFmtId="0" fontId="0" fillId="0" borderId="0" xfId="0" applyFill="1" applyBorder="1">
      <alignment vertical="top"/>
    </xf>
    <xf numFmtId="0" fontId="8" fillId="0" borderId="0" xfId="0" applyFont="1" applyFill="1">
      <alignment vertical="top"/>
    </xf>
    <xf numFmtId="0" fontId="14" fillId="0" borderId="0" xfId="0" applyFont="1" applyAlignment="1" applyProtection="1">
      <alignment horizontal="left"/>
      <protection locked="0"/>
    </xf>
    <xf numFmtId="10" fontId="6" fillId="0" borderId="0" xfId="0" applyNumberFormat="1" applyFont="1" applyFill="1" applyBorder="1">
      <alignment vertical="top"/>
    </xf>
    <xf numFmtId="0" fontId="24" fillId="0" borderId="0" xfId="0" applyFont="1">
      <alignment vertical="top"/>
    </xf>
    <xf numFmtId="180" fontId="24" fillId="0" borderId="0" xfId="0" applyNumberFormat="1" applyFont="1">
      <alignment vertical="top"/>
    </xf>
    <xf numFmtId="10" fontId="24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14" fillId="0" borderId="0" xfId="0" applyFont="1" applyAlignment="1">
      <alignment horizontal="center"/>
    </xf>
    <xf numFmtId="0" fontId="25" fillId="0" borderId="0" xfId="0" applyFont="1">
      <alignment vertical="top"/>
    </xf>
    <xf numFmtId="0" fontId="16" fillId="0" borderId="0" xfId="0" applyFont="1">
      <alignment vertical="top"/>
    </xf>
    <xf numFmtId="0" fontId="26" fillId="0" borderId="0" xfId="0" applyFont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4" fillId="4" borderId="1" xfId="0" applyFont="1" applyFill="1" applyBorder="1">
      <alignment vertical="top"/>
    </xf>
    <xf numFmtId="0" fontId="14" fillId="4" borderId="11" xfId="0" applyFont="1" applyFill="1" applyBorder="1">
      <alignment vertical="top"/>
    </xf>
    <xf numFmtId="0" fontId="8" fillId="0" borderId="11" xfId="0" applyFont="1" applyFill="1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/>
    </xf>
    <xf numFmtId="0" fontId="19" fillId="2" borderId="21" xfId="0" applyFont="1" applyFill="1" applyBorder="1" applyAlignment="1"/>
    <xf numFmtId="0" fontId="9" fillId="0" borderId="5" xfId="0" applyFont="1" applyBorder="1" applyAlignment="1"/>
    <xf numFmtId="0" fontId="13" fillId="0" borderId="5" xfId="0" applyFont="1" applyBorder="1" applyAlignment="1"/>
    <xf numFmtId="14" fontId="9" fillId="0" borderId="5" xfId="0" applyNumberFormat="1" applyFont="1" applyBorder="1" applyAlignment="1"/>
    <xf numFmtId="0" fontId="9" fillId="0" borderId="5" xfId="0" applyNumberFormat="1" applyFont="1" applyBorder="1" applyAlignment="1">
      <alignment horizontal="left"/>
    </xf>
    <xf numFmtId="0" fontId="4" fillId="0" borderId="5" xfId="0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11" fontId="0" fillId="0" borderId="0" xfId="0" applyNumberFormat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13" fillId="0" borderId="0" xfId="0" applyFont="1" applyBorder="1" applyAlignment="1"/>
    <xf numFmtId="14" fontId="9" fillId="0" borderId="0" xfId="0" applyNumberFormat="1" applyFont="1" applyBorder="1" applyAlignment="1"/>
    <xf numFmtId="0" fontId="9" fillId="0" borderId="0" xfId="0" applyNumberFormat="1" applyFont="1" applyBorder="1" applyAlignment="1">
      <alignment horizontal="left"/>
    </xf>
    <xf numFmtId="0" fontId="9" fillId="0" borderId="0" xfId="0" applyFont="1" applyBorder="1" applyAlignment="1"/>
    <xf numFmtId="0" fontId="13" fillId="2" borderId="0" xfId="0" applyFont="1" applyFill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>
      <alignment vertical="top"/>
    </xf>
    <xf numFmtId="0" fontId="5" fillId="0" borderId="0" xfId="0" applyNumberFormat="1" applyFont="1" applyAlignment="1">
      <alignment horizontal="left"/>
    </xf>
    <xf numFmtId="0" fontId="9" fillId="0" borderId="5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28" fillId="0" borderId="0" xfId="7" applyAlignment="1" applyProtection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>
      <alignment vertical="top"/>
    </xf>
    <xf numFmtId="0" fontId="0" fillId="0" borderId="0" xfId="0" quotePrefix="1">
      <alignment vertical="top"/>
    </xf>
    <xf numFmtId="0" fontId="0" fillId="5" borderId="22" xfId="0" applyFill="1" applyBorder="1" applyAlignment="1">
      <alignment horizontal="left" wrapText="1" indent="1"/>
    </xf>
    <xf numFmtId="0" fontId="0" fillId="5" borderId="22" xfId="0" applyFill="1" applyBorder="1" applyAlignment="1">
      <alignment horizontal="center" wrapText="1"/>
    </xf>
    <xf numFmtId="0" fontId="0" fillId="5" borderId="22" xfId="0" applyFill="1" applyBorder="1" applyAlignment="1">
      <alignment horizontal="right" wrapText="1"/>
    </xf>
    <xf numFmtId="0" fontId="28" fillId="5" borderId="22" xfId="7" applyFill="1" applyBorder="1" applyAlignment="1" applyProtection="1">
      <alignment horizontal="right" wrapText="1"/>
    </xf>
    <xf numFmtId="0" fontId="0" fillId="5" borderId="23" xfId="0" applyFill="1" applyBorder="1" applyAlignment="1">
      <alignment horizontal="left" wrapText="1" indent="1"/>
    </xf>
    <xf numFmtId="0" fontId="0" fillId="5" borderId="23" xfId="0" applyFill="1" applyBorder="1" applyAlignment="1">
      <alignment horizontal="center" wrapText="1"/>
    </xf>
    <xf numFmtId="0" fontId="0" fillId="5" borderId="23" xfId="0" applyFill="1" applyBorder="1" applyAlignment="1">
      <alignment horizontal="right" wrapText="1"/>
    </xf>
    <xf numFmtId="0" fontId="28" fillId="5" borderId="23" xfId="7" applyFill="1" applyBorder="1" applyAlignment="1" applyProtection="1">
      <alignment horizontal="righ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>
      <alignment vertical="top"/>
    </xf>
    <xf numFmtId="0" fontId="0" fillId="0" borderId="0" xfId="0" quotePrefix="1" applyBorder="1">
      <alignment vertical="top"/>
    </xf>
    <xf numFmtId="0" fontId="5" fillId="5" borderId="0" xfId="0" applyFont="1" applyFill="1" applyBorder="1" applyAlignment="1">
      <alignment horizontal="left" vertical="top" wrapText="1" indent="1"/>
    </xf>
    <xf numFmtId="0" fontId="5" fillId="5" borderId="0" xfId="0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horizontal="right" vertical="top" wrapText="1"/>
    </xf>
    <xf numFmtId="0" fontId="28" fillId="5" borderId="0" xfId="7" applyFill="1" applyBorder="1" applyAlignment="1" applyProtection="1">
      <alignment horizontal="right" vertical="top" wrapText="1"/>
    </xf>
    <xf numFmtId="0" fontId="10" fillId="0" borderId="0" xfId="0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V0803 Aql - O-C Diagr.</a:t>
            </a:r>
          </a:p>
        </c:rich>
      </c:tx>
      <c:layout>
        <c:manualLayout>
          <c:xMode val="edge"/>
          <c:yMode val="edge"/>
          <c:x val="0.36790923824959482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00486223662884"/>
          <c:y val="0.14501531966242162"/>
          <c:w val="0.80551053484602919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Active!$F$21:$F$1005</c:f>
              <c:numCache>
                <c:formatCode>General</c:formatCode>
                <c:ptCount val="985"/>
                <c:pt idx="0">
                  <c:v>-3236</c:v>
                </c:pt>
                <c:pt idx="1">
                  <c:v>-3122</c:v>
                </c:pt>
                <c:pt idx="2">
                  <c:v>-3103</c:v>
                </c:pt>
                <c:pt idx="3">
                  <c:v>-3024</c:v>
                </c:pt>
                <c:pt idx="4">
                  <c:v>-3022</c:v>
                </c:pt>
                <c:pt idx="5">
                  <c:v>-3020</c:v>
                </c:pt>
                <c:pt idx="6">
                  <c:v>-3017</c:v>
                </c:pt>
                <c:pt idx="7">
                  <c:v>-2906</c:v>
                </c:pt>
                <c:pt idx="8">
                  <c:v>-413</c:v>
                </c:pt>
                <c:pt idx="9">
                  <c:v>-231</c:v>
                </c:pt>
                <c:pt idx="10">
                  <c:v>-193</c:v>
                </c:pt>
                <c:pt idx="11">
                  <c:v>-132.5</c:v>
                </c:pt>
                <c:pt idx="12">
                  <c:v>-102.5</c:v>
                </c:pt>
                <c:pt idx="13">
                  <c:v>0</c:v>
                </c:pt>
                <c:pt idx="14">
                  <c:v>0.5</c:v>
                </c:pt>
                <c:pt idx="15">
                  <c:v>957</c:v>
                </c:pt>
                <c:pt idx="16">
                  <c:v>999</c:v>
                </c:pt>
                <c:pt idx="17">
                  <c:v>1006.5</c:v>
                </c:pt>
                <c:pt idx="18">
                  <c:v>1021.5</c:v>
                </c:pt>
                <c:pt idx="19">
                  <c:v>1116</c:v>
                </c:pt>
                <c:pt idx="20">
                  <c:v>1203</c:v>
                </c:pt>
                <c:pt idx="21">
                  <c:v>1249.5</c:v>
                </c:pt>
                <c:pt idx="22">
                  <c:v>1351.5</c:v>
                </c:pt>
                <c:pt idx="23">
                  <c:v>2483</c:v>
                </c:pt>
                <c:pt idx="24">
                  <c:v>2597</c:v>
                </c:pt>
                <c:pt idx="25">
                  <c:v>2608.5</c:v>
                </c:pt>
                <c:pt idx="26">
                  <c:v>2672.5</c:v>
                </c:pt>
                <c:pt idx="27">
                  <c:v>2775</c:v>
                </c:pt>
                <c:pt idx="28">
                  <c:v>2888.5</c:v>
                </c:pt>
                <c:pt idx="29">
                  <c:v>2919</c:v>
                </c:pt>
                <c:pt idx="30">
                  <c:v>49920</c:v>
                </c:pt>
                <c:pt idx="31">
                  <c:v>50922.5</c:v>
                </c:pt>
                <c:pt idx="32">
                  <c:v>51002</c:v>
                </c:pt>
                <c:pt idx="33">
                  <c:v>51013.5</c:v>
                </c:pt>
                <c:pt idx="34">
                  <c:v>51021</c:v>
                </c:pt>
                <c:pt idx="35">
                  <c:v>51032.5</c:v>
                </c:pt>
                <c:pt idx="36">
                  <c:v>51222</c:v>
                </c:pt>
                <c:pt idx="37">
                  <c:v>51601.5</c:v>
                </c:pt>
                <c:pt idx="38">
                  <c:v>52342.5</c:v>
                </c:pt>
                <c:pt idx="39">
                  <c:v>52357.5</c:v>
                </c:pt>
                <c:pt idx="40">
                  <c:v>52372.5</c:v>
                </c:pt>
                <c:pt idx="41">
                  <c:v>52448.5</c:v>
                </c:pt>
                <c:pt idx="42">
                  <c:v>52452.5</c:v>
                </c:pt>
                <c:pt idx="43">
                  <c:v>53739.5</c:v>
                </c:pt>
                <c:pt idx="44">
                  <c:v>53811.5</c:v>
                </c:pt>
                <c:pt idx="45">
                  <c:v>53819</c:v>
                </c:pt>
                <c:pt idx="46">
                  <c:v>53826.5</c:v>
                </c:pt>
                <c:pt idx="47">
                  <c:v>55147.5</c:v>
                </c:pt>
                <c:pt idx="48">
                  <c:v>55163</c:v>
                </c:pt>
                <c:pt idx="49">
                  <c:v>55257.5</c:v>
                </c:pt>
                <c:pt idx="50">
                  <c:v>55303</c:v>
                </c:pt>
                <c:pt idx="51">
                  <c:v>55307</c:v>
                </c:pt>
                <c:pt idx="52">
                  <c:v>55466</c:v>
                </c:pt>
                <c:pt idx="53">
                  <c:v>55492.5</c:v>
                </c:pt>
                <c:pt idx="54">
                  <c:v>55629</c:v>
                </c:pt>
                <c:pt idx="55">
                  <c:v>56480</c:v>
                </c:pt>
                <c:pt idx="56">
                  <c:v>56518</c:v>
                </c:pt>
                <c:pt idx="57">
                  <c:v>56537</c:v>
                </c:pt>
                <c:pt idx="58">
                  <c:v>56597.5</c:v>
                </c:pt>
                <c:pt idx="59">
                  <c:v>57026</c:v>
                </c:pt>
                <c:pt idx="60">
                  <c:v>57060</c:v>
                </c:pt>
                <c:pt idx="61">
                  <c:v>57075</c:v>
                </c:pt>
                <c:pt idx="62">
                  <c:v>57075</c:v>
                </c:pt>
                <c:pt idx="63">
                  <c:v>57615.5</c:v>
                </c:pt>
                <c:pt idx="64">
                  <c:v>57862</c:v>
                </c:pt>
                <c:pt idx="65">
                  <c:v>57960.5</c:v>
                </c:pt>
                <c:pt idx="66">
                  <c:v>58055</c:v>
                </c:pt>
                <c:pt idx="67">
                  <c:v>58078</c:v>
                </c:pt>
                <c:pt idx="68">
                  <c:v>58078.5</c:v>
                </c:pt>
                <c:pt idx="69">
                  <c:v>58089.5</c:v>
                </c:pt>
                <c:pt idx="70">
                  <c:v>58392.5</c:v>
                </c:pt>
                <c:pt idx="71">
                  <c:v>59073</c:v>
                </c:pt>
                <c:pt idx="72">
                  <c:v>59183</c:v>
                </c:pt>
                <c:pt idx="73">
                  <c:v>59501.5</c:v>
                </c:pt>
                <c:pt idx="74">
                  <c:v>59509</c:v>
                </c:pt>
                <c:pt idx="75">
                  <c:v>59528</c:v>
                </c:pt>
                <c:pt idx="76">
                  <c:v>59547</c:v>
                </c:pt>
                <c:pt idx="77">
                  <c:v>59626.5</c:v>
                </c:pt>
                <c:pt idx="78">
                  <c:v>59626.5</c:v>
                </c:pt>
                <c:pt idx="79">
                  <c:v>60466.5</c:v>
                </c:pt>
                <c:pt idx="80">
                  <c:v>60565</c:v>
                </c:pt>
                <c:pt idx="81">
                  <c:v>60644.5</c:v>
                </c:pt>
                <c:pt idx="82">
                  <c:v>60644.5</c:v>
                </c:pt>
                <c:pt idx="83">
                  <c:v>60701.5</c:v>
                </c:pt>
                <c:pt idx="84">
                  <c:v>60735.5</c:v>
                </c:pt>
                <c:pt idx="85">
                  <c:v>60739</c:v>
                </c:pt>
                <c:pt idx="86">
                  <c:v>60781</c:v>
                </c:pt>
                <c:pt idx="87">
                  <c:v>60788.5</c:v>
                </c:pt>
                <c:pt idx="88">
                  <c:v>60856.5</c:v>
                </c:pt>
                <c:pt idx="89">
                  <c:v>60856.5</c:v>
                </c:pt>
                <c:pt idx="90">
                  <c:v>60856.5</c:v>
                </c:pt>
                <c:pt idx="91">
                  <c:v>60879.5</c:v>
                </c:pt>
                <c:pt idx="92">
                  <c:v>61095.5</c:v>
                </c:pt>
                <c:pt idx="93">
                  <c:v>61095.5</c:v>
                </c:pt>
                <c:pt idx="94">
                  <c:v>61114.5</c:v>
                </c:pt>
                <c:pt idx="95">
                  <c:v>61232</c:v>
                </c:pt>
                <c:pt idx="96">
                  <c:v>61859.5</c:v>
                </c:pt>
                <c:pt idx="97">
                  <c:v>61969.5</c:v>
                </c:pt>
                <c:pt idx="98">
                  <c:v>62102</c:v>
                </c:pt>
                <c:pt idx="99">
                  <c:v>62238.5</c:v>
                </c:pt>
                <c:pt idx="100">
                  <c:v>62238.5</c:v>
                </c:pt>
                <c:pt idx="101">
                  <c:v>62322</c:v>
                </c:pt>
                <c:pt idx="102">
                  <c:v>62360</c:v>
                </c:pt>
                <c:pt idx="103">
                  <c:v>62360</c:v>
                </c:pt>
                <c:pt idx="104">
                  <c:v>62549</c:v>
                </c:pt>
                <c:pt idx="105">
                  <c:v>63214.5</c:v>
                </c:pt>
                <c:pt idx="106">
                  <c:v>63214.5</c:v>
                </c:pt>
                <c:pt idx="107">
                  <c:v>63434.5</c:v>
                </c:pt>
                <c:pt idx="108">
                  <c:v>63590</c:v>
                </c:pt>
                <c:pt idx="109">
                  <c:v>63590</c:v>
                </c:pt>
                <c:pt idx="110">
                  <c:v>63715</c:v>
                </c:pt>
                <c:pt idx="111">
                  <c:v>63897</c:v>
                </c:pt>
                <c:pt idx="112">
                  <c:v>63931</c:v>
                </c:pt>
                <c:pt idx="113">
                  <c:v>64574</c:v>
                </c:pt>
                <c:pt idx="114">
                  <c:v>64725.5</c:v>
                </c:pt>
                <c:pt idx="115">
                  <c:v>64843</c:v>
                </c:pt>
                <c:pt idx="116">
                  <c:v>64979</c:v>
                </c:pt>
                <c:pt idx="117">
                  <c:v>64979</c:v>
                </c:pt>
                <c:pt idx="118">
                  <c:v>65017.5</c:v>
                </c:pt>
                <c:pt idx="119">
                  <c:v>66668</c:v>
                </c:pt>
                <c:pt idx="120">
                  <c:v>67610.5</c:v>
                </c:pt>
                <c:pt idx="121">
                  <c:v>67944</c:v>
                </c:pt>
                <c:pt idx="122">
                  <c:v>68814</c:v>
                </c:pt>
                <c:pt idx="123">
                  <c:v>69193</c:v>
                </c:pt>
                <c:pt idx="124">
                  <c:v>69307</c:v>
                </c:pt>
                <c:pt idx="125">
                  <c:v>70321</c:v>
                </c:pt>
                <c:pt idx="126">
                  <c:v>71742</c:v>
                </c:pt>
                <c:pt idx="127">
                  <c:v>71749.5</c:v>
                </c:pt>
                <c:pt idx="128">
                  <c:v>71753.5</c:v>
                </c:pt>
                <c:pt idx="129">
                  <c:v>71761</c:v>
                </c:pt>
                <c:pt idx="130">
                  <c:v>71764.5</c:v>
                </c:pt>
                <c:pt idx="131">
                  <c:v>71765</c:v>
                </c:pt>
                <c:pt idx="132">
                  <c:v>71793.5</c:v>
                </c:pt>
                <c:pt idx="133">
                  <c:v>72796.5</c:v>
                </c:pt>
                <c:pt idx="134">
                  <c:v>73217</c:v>
                </c:pt>
                <c:pt idx="135">
                  <c:v>73414.5</c:v>
                </c:pt>
                <c:pt idx="136">
                  <c:v>77461</c:v>
                </c:pt>
                <c:pt idx="137">
                  <c:v>79933</c:v>
                </c:pt>
                <c:pt idx="138">
                  <c:v>84305.5</c:v>
                </c:pt>
                <c:pt idx="139">
                  <c:v>87228.5</c:v>
                </c:pt>
                <c:pt idx="140">
                  <c:v>88421</c:v>
                </c:pt>
                <c:pt idx="141">
                  <c:v>89681.5</c:v>
                </c:pt>
                <c:pt idx="142">
                  <c:v>90030</c:v>
                </c:pt>
                <c:pt idx="143">
                  <c:v>90060.5</c:v>
                </c:pt>
                <c:pt idx="144">
                  <c:v>91143</c:v>
                </c:pt>
                <c:pt idx="145">
                  <c:v>91260.5</c:v>
                </c:pt>
                <c:pt idx="146">
                  <c:v>91324.5</c:v>
                </c:pt>
                <c:pt idx="147">
                  <c:v>91363</c:v>
                </c:pt>
                <c:pt idx="148">
                  <c:v>92509.5</c:v>
                </c:pt>
                <c:pt idx="149">
                  <c:v>92786.5</c:v>
                </c:pt>
                <c:pt idx="150">
                  <c:v>93002</c:v>
                </c:pt>
                <c:pt idx="151">
                  <c:v>96973.5</c:v>
                </c:pt>
                <c:pt idx="152">
                  <c:v>99738</c:v>
                </c:pt>
                <c:pt idx="153">
                  <c:v>103671.5</c:v>
                </c:pt>
              </c:numCache>
            </c:numRef>
          </c:xVal>
          <c:yVal>
            <c:numRef>
              <c:f>Active!$H$21:$H$1005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00-42C1-8F3D-3A80D58A31A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Active!$D$21:$D$1005</c:f>
                <c:numCache>
                  <c:formatCode>General</c:formatCode>
                  <c:ptCount val="985"/>
                  <c:pt idx="13">
                    <c:v>0</c:v>
                  </c:pt>
                  <c:pt idx="126">
                    <c:v>1E-4</c:v>
                  </c:pt>
                  <c:pt idx="127">
                    <c:v>2.0000000000000001E-4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2.9999999999999997E-4</c:v>
                  </c:pt>
                  <c:pt idx="131">
                    <c:v>5.9999999999999995E-4</c:v>
                  </c:pt>
                  <c:pt idx="136">
                    <c:v>3.0000000000000001E-3</c:v>
                  </c:pt>
                  <c:pt idx="137">
                    <c:v>4.0000000000000001E-3</c:v>
                  </c:pt>
                  <c:pt idx="138">
                    <c:v>4.0000000000000001E-3</c:v>
                  </c:pt>
                  <c:pt idx="139">
                    <c:v>0</c:v>
                  </c:pt>
                  <c:pt idx="142">
                    <c:v>6.9999999999999999E-4</c:v>
                  </c:pt>
                  <c:pt idx="143">
                    <c:v>4.0000000000000002E-4</c:v>
                  </c:pt>
                  <c:pt idx="144">
                    <c:v>1E-4</c:v>
                  </c:pt>
                  <c:pt idx="145">
                    <c:v>5.0000000000000001E-3</c:v>
                  </c:pt>
                  <c:pt idx="146">
                    <c:v>1E-4</c:v>
                  </c:pt>
                  <c:pt idx="147">
                    <c:v>1E-4</c:v>
                  </c:pt>
                  <c:pt idx="148">
                    <c:v>3.0000000000000001E-3</c:v>
                  </c:pt>
                  <c:pt idx="149">
                    <c:v>5.4999999999999997E-3</c:v>
                  </c:pt>
                  <c:pt idx="150">
                    <c:v>1E-4</c:v>
                  </c:pt>
                  <c:pt idx="152">
                    <c:v>2.0000000000000002E-5</c:v>
                  </c:pt>
                  <c:pt idx="153">
                    <c:v>1E-4</c:v>
                  </c:pt>
                </c:numCache>
              </c:numRef>
            </c:plus>
            <c:minus>
              <c:numRef>
                <c:f>Active!$D$21:$D$1005</c:f>
                <c:numCache>
                  <c:formatCode>General</c:formatCode>
                  <c:ptCount val="985"/>
                  <c:pt idx="13">
                    <c:v>0</c:v>
                  </c:pt>
                  <c:pt idx="126">
                    <c:v>1E-4</c:v>
                  </c:pt>
                  <c:pt idx="127">
                    <c:v>2.0000000000000001E-4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2.9999999999999997E-4</c:v>
                  </c:pt>
                  <c:pt idx="131">
                    <c:v>5.9999999999999995E-4</c:v>
                  </c:pt>
                  <c:pt idx="136">
                    <c:v>3.0000000000000001E-3</c:v>
                  </c:pt>
                  <c:pt idx="137">
                    <c:v>4.0000000000000001E-3</c:v>
                  </c:pt>
                  <c:pt idx="138">
                    <c:v>4.0000000000000001E-3</c:v>
                  </c:pt>
                  <c:pt idx="139">
                    <c:v>0</c:v>
                  </c:pt>
                  <c:pt idx="142">
                    <c:v>6.9999999999999999E-4</c:v>
                  </c:pt>
                  <c:pt idx="143">
                    <c:v>4.0000000000000002E-4</c:v>
                  </c:pt>
                  <c:pt idx="144">
                    <c:v>1E-4</c:v>
                  </c:pt>
                  <c:pt idx="145">
                    <c:v>5.0000000000000001E-3</c:v>
                  </c:pt>
                  <c:pt idx="146">
                    <c:v>1E-4</c:v>
                  </c:pt>
                  <c:pt idx="147">
                    <c:v>1E-4</c:v>
                  </c:pt>
                  <c:pt idx="148">
                    <c:v>3.0000000000000001E-3</c:v>
                  </c:pt>
                  <c:pt idx="149">
                    <c:v>5.4999999999999997E-3</c:v>
                  </c:pt>
                  <c:pt idx="150">
                    <c:v>1E-4</c:v>
                  </c:pt>
                  <c:pt idx="152">
                    <c:v>2.0000000000000002E-5</c:v>
                  </c:pt>
                  <c:pt idx="15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-3236</c:v>
                </c:pt>
                <c:pt idx="1">
                  <c:v>-3122</c:v>
                </c:pt>
                <c:pt idx="2">
                  <c:v>-3103</c:v>
                </c:pt>
                <c:pt idx="3">
                  <c:v>-3024</c:v>
                </c:pt>
                <c:pt idx="4">
                  <c:v>-3022</c:v>
                </c:pt>
                <c:pt idx="5">
                  <c:v>-3020</c:v>
                </c:pt>
                <c:pt idx="6">
                  <c:v>-3017</c:v>
                </c:pt>
                <c:pt idx="7">
                  <c:v>-2906</c:v>
                </c:pt>
                <c:pt idx="8">
                  <c:v>-413</c:v>
                </c:pt>
                <c:pt idx="9">
                  <c:v>-231</c:v>
                </c:pt>
                <c:pt idx="10">
                  <c:v>-193</c:v>
                </c:pt>
                <c:pt idx="11">
                  <c:v>-132.5</c:v>
                </c:pt>
                <c:pt idx="12">
                  <c:v>-102.5</c:v>
                </c:pt>
                <c:pt idx="13">
                  <c:v>0</c:v>
                </c:pt>
                <c:pt idx="14">
                  <c:v>0.5</c:v>
                </c:pt>
                <c:pt idx="15">
                  <c:v>957</c:v>
                </c:pt>
                <c:pt idx="16">
                  <c:v>999</c:v>
                </c:pt>
                <c:pt idx="17">
                  <c:v>1006.5</c:v>
                </c:pt>
                <c:pt idx="18">
                  <c:v>1021.5</c:v>
                </c:pt>
                <c:pt idx="19">
                  <c:v>1116</c:v>
                </c:pt>
                <c:pt idx="20">
                  <c:v>1203</c:v>
                </c:pt>
                <c:pt idx="21">
                  <c:v>1249.5</c:v>
                </c:pt>
                <c:pt idx="22">
                  <c:v>1351.5</c:v>
                </c:pt>
                <c:pt idx="23">
                  <c:v>2483</c:v>
                </c:pt>
                <c:pt idx="24">
                  <c:v>2597</c:v>
                </c:pt>
                <c:pt idx="25">
                  <c:v>2608.5</c:v>
                </c:pt>
                <c:pt idx="26">
                  <c:v>2672.5</c:v>
                </c:pt>
                <c:pt idx="27">
                  <c:v>2775</c:v>
                </c:pt>
                <c:pt idx="28">
                  <c:v>2888.5</c:v>
                </c:pt>
                <c:pt idx="29">
                  <c:v>2919</c:v>
                </c:pt>
                <c:pt idx="30">
                  <c:v>49920</c:v>
                </c:pt>
                <c:pt idx="31">
                  <c:v>50922.5</c:v>
                </c:pt>
                <c:pt idx="32">
                  <c:v>51002</c:v>
                </c:pt>
                <c:pt idx="33">
                  <c:v>51013.5</c:v>
                </c:pt>
                <c:pt idx="34">
                  <c:v>51021</c:v>
                </c:pt>
                <c:pt idx="35">
                  <c:v>51032.5</c:v>
                </c:pt>
                <c:pt idx="36">
                  <c:v>51222</c:v>
                </c:pt>
                <c:pt idx="37">
                  <c:v>51601.5</c:v>
                </c:pt>
                <c:pt idx="38">
                  <c:v>52342.5</c:v>
                </c:pt>
                <c:pt idx="39">
                  <c:v>52357.5</c:v>
                </c:pt>
                <c:pt idx="40">
                  <c:v>52372.5</c:v>
                </c:pt>
                <c:pt idx="41">
                  <c:v>52448.5</c:v>
                </c:pt>
                <c:pt idx="42">
                  <c:v>52452.5</c:v>
                </c:pt>
                <c:pt idx="43">
                  <c:v>53739.5</c:v>
                </c:pt>
                <c:pt idx="44">
                  <c:v>53811.5</c:v>
                </c:pt>
                <c:pt idx="45">
                  <c:v>53819</c:v>
                </c:pt>
                <c:pt idx="46">
                  <c:v>53826.5</c:v>
                </c:pt>
                <c:pt idx="47">
                  <c:v>55147.5</c:v>
                </c:pt>
                <c:pt idx="48">
                  <c:v>55163</c:v>
                </c:pt>
                <c:pt idx="49">
                  <c:v>55257.5</c:v>
                </c:pt>
                <c:pt idx="50">
                  <c:v>55303</c:v>
                </c:pt>
                <c:pt idx="51">
                  <c:v>55307</c:v>
                </c:pt>
                <c:pt idx="52">
                  <c:v>55466</c:v>
                </c:pt>
                <c:pt idx="53">
                  <c:v>55492.5</c:v>
                </c:pt>
                <c:pt idx="54">
                  <c:v>55629</c:v>
                </c:pt>
                <c:pt idx="55">
                  <c:v>56480</c:v>
                </c:pt>
                <c:pt idx="56">
                  <c:v>56518</c:v>
                </c:pt>
                <c:pt idx="57">
                  <c:v>56537</c:v>
                </c:pt>
                <c:pt idx="58">
                  <c:v>56597.5</c:v>
                </c:pt>
                <c:pt idx="59">
                  <c:v>57026</c:v>
                </c:pt>
                <c:pt idx="60">
                  <c:v>57060</c:v>
                </c:pt>
                <c:pt idx="61">
                  <c:v>57075</c:v>
                </c:pt>
                <c:pt idx="62">
                  <c:v>57075</c:v>
                </c:pt>
                <c:pt idx="63">
                  <c:v>57615.5</c:v>
                </c:pt>
                <c:pt idx="64">
                  <c:v>57862</c:v>
                </c:pt>
                <c:pt idx="65">
                  <c:v>57960.5</c:v>
                </c:pt>
                <c:pt idx="66">
                  <c:v>58055</c:v>
                </c:pt>
                <c:pt idx="67">
                  <c:v>58078</c:v>
                </c:pt>
                <c:pt idx="68">
                  <c:v>58078.5</c:v>
                </c:pt>
                <c:pt idx="69">
                  <c:v>58089.5</c:v>
                </c:pt>
                <c:pt idx="70">
                  <c:v>58392.5</c:v>
                </c:pt>
                <c:pt idx="71">
                  <c:v>59073</c:v>
                </c:pt>
                <c:pt idx="72">
                  <c:v>59183</c:v>
                </c:pt>
                <c:pt idx="73">
                  <c:v>59501.5</c:v>
                </c:pt>
                <c:pt idx="74">
                  <c:v>59509</c:v>
                </c:pt>
                <c:pt idx="75">
                  <c:v>59528</c:v>
                </c:pt>
                <c:pt idx="76">
                  <c:v>59547</c:v>
                </c:pt>
                <c:pt idx="77">
                  <c:v>59626.5</c:v>
                </c:pt>
                <c:pt idx="78">
                  <c:v>59626.5</c:v>
                </c:pt>
                <c:pt idx="79">
                  <c:v>60466.5</c:v>
                </c:pt>
                <c:pt idx="80">
                  <c:v>60565</c:v>
                </c:pt>
                <c:pt idx="81">
                  <c:v>60644.5</c:v>
                </c:pt>
                <c:pt idx="82">
                  <c:v>60644.5</c:v>
                </c:pt>
                <c:pt idx="83">
                  <c:v>60701.5</c:v>
                </c:pt>
                <c:pt idx="84">
                  <c:v>60735.5</c:v>
                </c:pt>
                <c:pt idx="85">
                  <c:v>60739</c:v>
                </c:pt>
                <c:pt idx="86">
                  <c:v>60781</c:v>
                </c:pt>
                <c:pt idx="87">
                  <c:v>60788.5</c:v>
                </c:pt>
                <c:pt idx="88">
                  <c:v>60856.5</c:v>
                </c:pt>
                <c:pt idx="89">
                  <c:v>60856.5</c:v>
                </c:pt>
                <c:pt idx="90">
                  <c:v>60856.5</c:v>
                </c:pt>
                <c:pt idx="91">
                  <c:v>60879.5</c:v>
                </c:pt>
                <c:pt idx="92">
                  <c:v>61095.5</c:v>
                </c:pt>
                <c:pt idx="93">
                  <c:v>61095.5</c:v>
                </c:pt>
                <c:pt idx="94">
                  <c:v>61114.5</c:v>
                </c:pt>
                <c:pt idx="95">
                  <c:v>61232</c:v>
                </c:pt>
                <c:pt idx="96">
                  <c:v>61859.5</c:v>
                </c:pt>
                <c:pt idx="97">
                  <c:v>61969.5</c:v>
                </c:pt>
                <c:pt idx="98">
                  <c:v>62102</c:v>
                </c:pt>
                <c:pt idx="99">
                  <c:v>62238.5</c:v>
                </c:pt>
                <c:pt idx="100">
                  <c:v>62238.5</c:v>
                </c:pt>
                <c:pt idx="101">
                  <c:v>62322</c:v>
                </c:pt>
                <c:pt idx="102">
                  <c:v>62360</c:v>
                </c:pt>
                <c:pt idx="103">
                  <c:v>62360</c:v>
                </c:pt>
                <c:pt idx="104">
                  <c:v>62549</c:v>
                </c:pt>
                <c:pt idx="105">
                  <c:v>63214.5</c:v>
                </c:pt>
                <c:pt idx="106">
                  <c:v>63214.5</c:v>
                </c:pt>
                <c:pt idx="107">
                  <c:v>63434.5</c:v>
                </c:pt>
                <c:pt idx="108">
                  <c:v>63590</c:v>
                </c:pt>
                <c:pt idx="109">
                  <c:v>63590</c:v>
                </c:pt>
                <c:pt idx="110">
                  <c:v>63715</c:v>
                </c:pt>
                <c:pt idx="111">
                  <c:v>63897</c:v>
                </c:pt>
                <c:pt idx="112">
                  <c:v>63931</c:v>
                </c:pt>
                <c:pt idx="113">
                  <c:v>64574</c:v>
                </c:pt>
                <c:pt idx="114">
                  <c:v>64725.5</c:v>
                </c:pt>
                <c:pt idx="115">
                  <c:v>64843</c:v>
                </c:pt>
                <c:pt idx="116">
                  <c:v>64979</c:v>
                </c:pt>
                <c:pt idx="117">
                  <c:v>64979</c:v>
                </c:pt>
                <c:pt idx="118">
                  <c:v>65017.5</c:v>
                </c:pt>
                <c:pt idx="119">
                  <c:v>66668</c:v>
                </c:pt>
                <c:pt idx="120">
                  <c:v>67610.5</c:v>
                </c:pt>
                <c:pt idx="121">
                  <c:v>67944</c:v>
                </c:pt>
                <c:pt idx="122">
                  <c:v>68814</c:v>
                </c:pt>
                <c:pt idx="123">
                  <c:v>69193</c:v>
                </c:pt>
                <c:pt idx="124">
                  <c:v>69307</c:v>
                </c:pt>
                <c:pt idx="125">
                  <c:v>70321</c:v>
                </c:pt>
                <c:pt idx="126">
                  <c:v>71742</c:v>
                </c:pt>
                <c:pt idx="127">
                  <c:v>71749.5</c:v>
                </c:pt>
                <c:pt idx="128">
                  <c:v>71753.5</c:v>
                </c:pt>
                <c:pt idx="129">
                  <c:v>71761</c:v>
                </c:pt>
                <c:pt idx="130">
                  <c:v>71764.5</c:v>
                </c:pt>
                <c:pt idx="131">
                  <c:v>71765</c:v>
                </c:pt>
                <c:pt idx="132">
                  <c:v>71793.5</c:v>
                </c:pt>
                <c:pt idx="133">
                  <c:v>72796.5</c:v>
                </c:pt>
                <c:pt idx="134">
                  <c:v>73217</c:v>
                </c:pt>
                <c:pt idx="135">
                  <c:v>73414.5</c:v>
                </c:pt>
                <c:pt idx="136">
                  <c:v>77461</c:v>
                </c:pt>
                <c:pt idx="137">
                  <c:v>79933</c:v>
                </c:pt>
                <c:pt idx="138">
                  <c:v>84305.5</c:v>
                </c:pt>
                <c:pt idx="139">
                  <c:v>87228.5</c:v>
                </c:pt>
                <c:pt idx="140">
                  <c:v>88421</c:v>
                </c:pt>
                <c:pt idx="141">
                  <c:v>89681.5</c:v>
                </c:pt>
                <c:pt idx="142">
                  <c:v>90030</c:v>
                </c:pt>
                <c:pt idx="143">
                  <c:v>90060.5</c:v>
                </c:pt>
                <c:pt idx="144">
                  <c:v>91143</c:v>
                </c:pt>
                <c:pt idx="145">
                  <c:v>91260.5</c:v>
                </c:pt>
                <c:pt idx="146">
                  <c:v>91324.5</c:v>
                </c:pt>
                <c:pt idx="147">
                  <c:v>91363</c:v>
                </c:pt>
                <c:pt idx="148">
                  <c:v>92509.5</c:v>
                </c:pt>
                <c:pt idx="149">
                  <c:v>92786.5</c:v>
                </c:pt>
                <c:pt idx="150">
                  <c:v>93002</c:v>
                </c:pt>
                <c:pt idx="151">
                  <c:v>96973.5</c:v>
                </c:pt>
                <c:pt idx="152">
                  <c:v>99738</c:v>
                </c:pt>
                <c:pt idx="153">
                  <c:v>103671.5</c:v>
                </c:pt>
              </c:numCache>
            </c:numRef>
          </c:xVal>
          <c:yVal>
            <c:numRef>
              <c:f>Active!$I$21:$I$1005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00-42C1-8F3D-3A80D58A31A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Active!$D$21:$D$56</c:f>
                <c:numCache>
                  <c:formatCode>General</c:formatCode>
                  <c:ptCount val="36"/>
                  <c:pt idx="13">
                    <c:v>0</c:v>
                  </c:pt>
                </c:numCache>
              </c:numRef>
            </c:plus>
            <c:minus>
              <c:numRef>
                <c:f>Active!$D$21:$D$56</c:f>
                <c:numCache>
                  <c:formatCode>General</c:formatCode>
                  <c:ptCount val="36"/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-3236</c:v>
                </c:pt>
                <c:pt idx="1">
                  <c:v>-3122</c:v>
                </c:pt>
                <c:pt idx="2">
                  <c:v>-3103</c:v>
                </c:pt>
                <c:pt idx="3">
                  <c:v>-3024</c:v>
                </c:pt>
                <c:pt idx="4">
                  <c:v>-3022</c:v>
                </c:pt>
                <c:pt idx="5">
                  <c:v>-3020</c:v>
                </c:pt>
                <c:pt idx="6">
                  <c:v>-3017</c:v>
                </c:pt>
                <c:pt idx="7">
                  <c:v>-2906</c:v>
                </c:pt>
                <c:pt idx="8">
                  <c:v>-413</c:v>
                </c:pt>
                <c:pt idx="9">
                  <c:v>-231</c:v>
                </c:pt>
                <c:pt idx="10">
                  <c:v>-193</c:v>
                </c:pt>
                <c:pt idx="11">
                  <c:v>-132.5</c:v>
                </c:pt>
                <c:pt idx="12">
                  <c:v>-102.5</c:v>
                </c:pt>
                <c:pt idx="13">
                  <c:v>0</c:v>
                </c:pt>
                <c:pt idx="14">
                  <c:v>0.5</c:v>
                </c:pt>
                <c:pt idx="15">
                  <c:v>957</c:v>
                </c:pt>
                <c:pt idx="16">
                  <c:v>999</c:v>
                </c:pt>
                <c:pt idx="17">
                  <c:v>1006.5</c:v>
                </c:pt>
                <c:pt idx="18">
                  <c:v>1021.5</c:v>
                </c:pt>
                <c:pt idx="19">
                  <c:v>1116</c:v>
                </c:pt>
                <c:pt idx="20">
                  <c:v>1203</c:v>
                </c:pt>
                <c:pt idx="21">
                  <c:v>1249.5</c:v>
                </c:pt>
                <c:pt idx="22">
                  <c:v>1351.5</c:v>
                </c:pt>
                <c:pt idx="23">
                  <c:v>2483</c:v>
                </c:pt>
                <c:pt idx="24">
                  <c:v>2597</c:v>
                </c:pt>
                <c:pt idx="25">
                  <c:v>2608.5</c:v>
                </c:pt>
                <c:pt idx="26">
                  <c:v>2672.5</c:v>
                </c:pt>
                <c:pt idx="27">
                  <c:v>2775</c:v>
                </c:pt>
                <c:pt idx="28">
                  <c:v>2888.5</c:v>
                </c:pt>
                <c:pt idx="29">
                  <c:v>2919</c:v>
                </c:pt>
                <c:pt idx="30">
                  <c:v>49920</c:v>
                </c:pt>
                <c:pt idx="31">
                  <c:v>50922.5</c:v>
                </c:pt>
                <c:pt idx="32">
                  <c:v>51002</c:v>
                </c:pt>
                <c:pt idx="33">
                  <c:v>51013.5</c:v>
                </c:pt>
                <c:pt idx="34">
                  <c:v>51021</c:v>
                </c:pt>
                <c:pt idx="35">
                  <c:v>51032.5</c:v>
                </c:pt>
                <c:pt idx="36">
                  <c:v>51222</c:v>
                </c:pt>
                <c:pt idx="37">
                  <c:v>51601.5</c:v>
                </c:pt>
                <c:pt idx="38">
                  <c:v>52342.5</c:v>
                </c:pt>
                <c:pt idx="39">
                  <c:v>52357.5</c:v>
                </c:pt>
                <c:pt idx="40">
                  <c:v>52372.5</c:v>
                </c:pt>
                <c:pt idx="41">
                  <c:v>52448.5</c:v>
                </c:pt>
                <c:pt idx="42">
                  <c:v>52452.5</c:v>
                </c:pt>
                <c:pt idx="43">
                  <c:v>53739.5</c:v>
                </c:pt>
                <c:pt idx="44">
                  <c:v>53811.5</c:v>
                </c:pt>
                <c:pt idx="45">
                  <c:v>53819</c:v>
                </c:pt>
                <c:pt idx="46">
                  <c:v>53826.5</c:v>
                </c:pt>
                <c:pt idx="47">
                  <c:v>55147.5</c:v>
                </c:pt>
                <c:pt idx="48">
                  <c:v>55163</c:v>
                </c:pt>
                <c:pt idx="49">
                  <c:v>55257.5</c:v>
                </c:pt>
                <c:pt idx="50">
                  <c:v>55303</c:v>
                </c:pt>
                <c:pt idx="51">
                  <c:v>55307</c:v>
                </c:pt>
                <c:pt idx="52">
                  <c:v>55466</c:v>
                </c:pt>
                <c:pt idx="53">
                  <c:v>55492.5</c:v>
                </c:pt>
                <c:pt idx="54">
                  <c:v>55629</c:v>
                </c:pt>
                <c:pt idx="55">
                  <c:v>56480</c:v>
                </c:pt>
                <c:pt idx="56">
                  <c:v>56518</c:v>
                </c:pt>
                <c:pt idx="57">
                  <c:v>56537</c:v>
                </c:pt>
                <c:pt idx="58">
                  <c:v>56597.5</c:v>
                </c:pt>
                <c:pt idx="59">
                  <c:v>57026</c:v>
                </c:pt>
                <c:pt idx="60">
                  <c:v>57060</c:v>
                </c:pt>
                <c:pt idx="61">
                  <c:v>57075</c:v>
                </c:pt>
                <c:pt idx="62">
                  <c:v>57075</c:v>
                </c:pt>
                <c:pt idx="63">
                  <c:v>57615.5</c:v>
                </c:pt>
                <c:pt idx="64">
                  <c:v>57862</c:v>
                </c:pt>
                <c:pt idx="65">
                  <c:v>57960.5</c:v>
                </c:pt>
                <c:pt idx="66">
                  <c:v>58055</c:v>
                </c:pt>
                <c:pt idx="67">
                  <c:v>58078</c:v>
                </c:pt>
                <c:pt idx="68">
                  <c:v>58078.5</c:v>
                </c:pt>
                <c:pt idx="69">
                  <c:v>58089.5</c:v>
                </c:pt>
                <c:pt idx="70">
                  <c:v>58392.5</c:v>
                </c:pt>
                <c:pt idx="71">
                  <c:v>59073</c:v>
                </c:pt>
                <c:pt idx="72">
                  <c:v>59183</c:v>
                </c:pt>
                <c:pt idx="73">
                  <c:v>59501.5</c:v>
                </c:pt>
                <c:pt idx="74">
                  <c:v>59509</c:v>
                </c:pt>
                <c:pt idx="75">
                  <c:v>59528</c:v>
                </c:pt>
                <c:pt idx="76">
                  <c:v>59547</c:v>
                </c:pt>
                <c:pt idx="77">
                  <c:v>59626.5</c:v>
                </c:pt>
                <c:pt idx="78">
                  <c:v>59626.5</c:v>
                </c:pt>
                <c:pt idx="79">
                  <c:v>60466.5</c:v>
                </c:pt>
                <c:pt idx="80">
                  <c:v>60565</c:v>
                </c:pt>
                <c:pt idx="81">
                  <c:v>60644.5</c:v>
                </c:pt>
                <c:pt idx="82">
                  <c:v>60644.5</c:v>
                </c:pt>
                <c:pt idx="83">
                  <c:v>60701.5</c:v>
                </c:pt>
                <c:pt idx="84">
                  <c:v>60735.5</c:v>
                </c:pt>
                <c:pt idx="85">
                  <c:v>60739</c:v>
                </c:pt>
                <c:pt idx="86">
                  <c:v>60781</c:v>
                </c:pt>
                <c:pt idx="87">
                  <c:v>60788.5</c:v>
                </c:pt>
                <c:pt idx="88">
                  <c:v>60856.5</c:v>
                </c:pt>
                <c:pt idx="89">
                  <c:v>60856.5</c:v>
                </c:pt>
                <c:pt idx="90">
                  <c:v>60856.5</c:v>
                </c:pt>
                <c:pt idx="91">
                  <c:v>60879.5</c:v>
                </c:pt>
                <c:pt idx="92">
                  <c:v>61095.5</c:v>
                </c:pt>
                <c:pt idx="93">
                  <c:v>61095.5</c:v>
                </c:pt>
                <c:pt idx="94">
                  <c:v>61114.5</c:v>
                </c:pt>
                <c:pt idx="95">
                  <c:v>61232</c:v>
                </c:pt>
                <c:pt idx="96">
                  <c:v>61859.5</c:v>
                </c:pt>
                <c:pt idx="97">
                  <c:v>61969.5</c:v>
                </c:pt>
                <c:pt idx="98">
                  <c:v>62102</c:v>
                </c:pt>
                <c:pt idx="99">
                  <c:v>62238.5</c:v>
                </c:pt>
                <c:pt idx="100">
                  <c:v>62238.5</c:v>
                </c:pt>
                <c:pt idx="101">
                  <c:v>62322</c:v>
                </c:pt>
                <c:pt idx="102">
                  <c:v>62360</c:v>
                </c:pt>
                <c:pt idx="103">
                  <c:v>62360</c:v>
                </c:pt>
                <c:pt idx="104">
                  <c:v>62549</c:v>
                </c:pt>
                <c:pt idx="105">
                  <c:v>63214.5</c:v>
                </c:pt>
                <c:pt idx="106">
                  <c:v>63214.5</c:v>
                </c:pt>
                <c:pt idx="107">
                  <c:v>63434.5</c:v>
                </c:pt>
                <c:pt idx="108">
                  <c:v>63590</c:v>
                </c:pt>
                <c:pt idx="109">
                  <c:v>63590</c:v>
                </c:pt>
                <c:pt idx="110">
                  <c:v>63715</c:v>
                </c:pt>
                <c:pt idx="111">
                  <c:v>63897</c:v>
                </c:pt>
                <c:pt idx="112">
                  <c:v>63931</c:v>
                </c:pt>
                <c:pt idx="113">
                  <c:v>64574</c:v>
                </c:pt>
                <c:pt idx="114">
                  <c:v>64725.5</c:v>
                </c:pt>
                <c:pt idx="115">
                  <c:v>64843</c:v>
                </c:pt>
                <c:pt idx="116">
                  <c:v>64979</c:v>
                </c:pt>
                <c:pt idx="117">
                  <c:v>64979</c:v>
                </c:pt>
                <c:pt idx="118">
                  <c:v>65017.5</c:v>
                </c:pt>
                <c:pt idx="119">
                  <c:v>66668</c:v>
                </c:pt>
                <c:pt idx="120">
                  <c:v>67610.5</c:v>
                </c:pt>
                <c:pt idx="121">
                  <c:v>67944</c:v>
                </c:pt>
                <c:pt idx="122">
                  <c:v>68814</c:v>
                </c:pt>
                <c:pt idx="123">
                  <c:v>69193</c:v>
                </c:pt>
                <c:pt idx="124">
                  <c:v>69307</c:v>
                </c:pt>
                <c:pt idx="125">
                  <c:v>70321</c:v>
                </c:pt>
                <c:pt idx="126">
                  <c:v>71742</c:v>
                </c:pt>
                <c:pt idx="127">
                  <c:v>71749.5</c:v>
                </c:pt>
                <c:pt idx="128">
                  <c:v>71753.5</c:v>
                </c:pt>
                <c:pt idx="129">
                  <c:v>71761</c:v>
                </c:pt>
                <c:pt idx="130">
                  <c:v>71764.5</c:v>
                </c:pt>
                <c:pt idx="131">
                  <c:v>71765</c:v>
                </c:pt>
                <c:pt idx="132">
                  <c:v>71793.5</c:v>
                </c:pt>
                <c:pt idx="133">
                  <c:v>72796.5</c:v>
                </c:pt>
                <c:pt idx="134">
                  <c:v>73217</c:v>
                </c:pt>
                <c:pt idx="135">
                  <c:v>73414.5</c:v>
                </c:pt>
                <c:pt idx="136">
                  <c:v>77461</c:v>
                </c:pt>
                <c:pt idx="137">
                  <c:v>79933</c:v>
                </c:pt>
                <c:pt idx="138">
                  <c:v>84305.5</c:v>
                </c:pt>
                <c:pt idx="139">
                  <c:v>87228.5</c:v>
                </c:pt>
                <c:pt idx="140">
                  <c:v>88421</c:v>
                </c:pt>
                <c:pt idx="141">
                  <c:v>89681.5</c:v>
                </c:pt>
                <c:pt idx="142">
                  <c:v>90030</c:v>
                </c:pt>
                <c:pt idx="143">
                  <c:v>90060.5</c:v>
                </c:pt>
                <c:pt idx="144">
                  <c:v>91143</c:v>
                </c:pt>
                <c:pt idx="145">
                  <c:v>91260.5</c:v>
                </c:pt>
                <c:pt idx="146">
                  <c:v>91324.5</c:v>
                </c:pt>
                <c:pt idx="147">
                  <c:v>91363</c:v>
                </c:pt>
                <c:pt idx="148">
                  <c:v>92509.5</c:v>
                </c:pt>
                <c:pt idx="149">
                  <c:v>92786.5</c:v>
                </c:pt>
                <c:pt idx="150">
                  <c:v>93002</c:v>
                </c:pt>
                <c:pt idx="151">
                  <c:v>96973.5</c:v>
                </c:pt>
                <c:pt idx="152">
                  <c:v>99738</c:v>
                </c:pt>
                <c:pt idx="153">
                  <c:v>103671.5</c:v>
                </c:pt>
              </c:numCache>
            </c:numRef>
          </c:xVal>
          <c:yVal>
            <c:numRef>
              <c:f>Active!$J$21:$J$1005</c:f>
              <c:numCache>
                <c:formatCode>General</c:formatCode>
                <c:ptCount val="985"/>
                <c:pt idx="0">
                  <c:v>4.7209314761857968E-3</c:v>
                </c:pt>
                <c:pt idx="1">
                  <c:v>6.5379320330976043E-3</c:v>
                </c:pt>
                <c:pt idx="2">
                  <c:v>5.0743212705128826E-4</c:v>
                </c:pt>
                <c:pt idx="3">
                  <c:v>1.111745883099502E-2</c:v>
                </c:pt>
                <c:pt idx="4">
                  <c:v>-1.7278569466725457E-3</c:v>
                </c:pt>
                <c:pt idx="5">
                  <c:v>9.4268272732733749E-3</c:v>
                </c:pt>
                <c:pt idx="6">
                  <c:v>1.588536033523269E-4</c:v>
                </c:pt>
                <c:pt idx="7">
                  <c:v>2.2438278319896199E-3</c:v>
                </c:pt>
                <c:pt idx="8">
                  <c:v>5.5770849576219916E-4</c:v>
                </c:pt>
                <c:pt idx="9">
                  <c:v>2.6339725482102949E-3</c:v>
                </c:pt>
                <c:pt idx="10">
                  <c:v>-1.4270272658905014E-3</c:v>
                </c:pt>
                <c:pt idx="11">
                  <c:v>-4.9782959831645712E-4</c:v>
                </c:pt>
                <c:pt idx="12">
                  <c:v>6.8224337082938291E-3</c:v>
                </c:pt>
                <c:pt idx="13">
                  <c:v>0</c:v>
                </c:pt>
                <c:pt idx="14">
                  <c:v>-2.3711328944045817E-2</c:v>
                </c:pt>
                <c:pt idx="15">
                  <c:v>3.8516399439686211E-2</c:v>
                </c:pt>
                <c:pt idx="16">
                  <c:v>-7.2352319366473239E-3</c:v>
                </c:pt>
                <c:pt idx="17">
                  <c:v>-2.9051661076664459E-3</c:v>
                </c:pt>
                <c:pt idx="18">
                  <c:v>-9.2450344563985709E-3</c:v>
                </c:pt>
                <c:pt idx="19">
                  <c:v>-6.8620504680438899E-4</c:v>
                </c:pt>
                <c:pt idx="20">
                  <c:v>4.5425585376506206E-3</c:v>
                </c:pt>
                <c:pt idx="21">
                  <c:v>-6.1103333791834302E-4</c:v>
                </c:pt>
                <c:pt idx="22">
                  <c:v>-1.0722138096753042E-2</c:v>
                </c:pt>
                <c:pt idx="23">
                  <c:v>3.5404595619183965E-3</c:v>
                </c:pt>
                <c:pt idx="24">
                  <c:v>-3.6425398757273797E-3</c:v>
                </c:pt>
                <c:pt idx="25">
                  <c:v>-2.0031056119478308E-3</c:v>
                </c:pt>
                <c:pt idx="26">
                  <c:v>-8.0532105566817336E-3</c:v>
                </c:pt>
                <c:pt idx="27">
                  <c:v>-1.0875644264160655E-2</c:v>
                </c:pt>
                <c:pt idx="28">
                  <c:v>-2.3473147593904287E-3</c:v>
                </c:pt>
                <c:pt idx="29">
                  <c:v>-6.7383804016571958E-3</c:v>
                </c:pt>
                <c:pt idx="30">
                  <c:v>3.9181399115477689E-3</c:v>
                </c:pt>
                <c:pt idx="31">
                  <c:v>6.7036053660558537E-3</c:v>
                </c:pt>
                <c:pt idx="32">
                  <c:v>1.4602303119318094E-2</c:v>
                </c:pt>
                <c:pt idx="33">
                  <c:v>2.4241737388365436E-2</c:v>
                </c:pt>
                <c:pt idx="34">
                  <c:v>1.7571803211467341E-2</c:v>
                </c:pt>
                <c:pt idx="35">
                  <c:v>-3.7887625221628696E-3</c:v>
                </c:pt>
                <c:pt idx="36">
                  <c:v>1.5617567361914553E-2</c:v>
                </c:pt>
                <c:pt idx="38">
                  <c:v>2.5294018050772138E-3</c:v>
                </c:pt>
                <c:pt idx="39">
                  <c:v>9.1895334553555585E-3</c:v>
                </c:pt>
                <c:pt idx="40">
                  <c:v>1.1849665119370911E-2</c:v>
                </c:pt>
                <c:pt idx="41">
                  <c:v>1.3727665485930629E-2</c:v>
                </c:pt>
                <c:pt idx="42">
                  <c:v>-7.9629660758655518E-3</c:v>
                </c:pt>
                <c:pt idx="43">
                  <c:v>1.5076329720614012E-2</c:v>
                </c:pt>
                <c:pt idx="44">
                  <c:v>1.864496165944729E-2</c:v>
                </c:pt>
                <c:pt idx="45">
                  <c:v>1.29750274863909E-2</c:v>
                </c:pt>
                <c:pt idx="46">
                  <c:v>1.3305093307280913E-2</c:v>
                </c:pt>
                <c:pt idx="47">
                  <c:v>1.697402084391797E-2</c:v>
                </c:pt>
                <c:pt idx="48">
                  <c:v>1.3922823556640651E-2</c:v>
                </c:pt>
                <c:pt idx="49">
                  <c:v>2.5481652970483992E-2</c:v>
                </c:pt>
                <c:pt idx="50">
                  <c:v>2.6750718978291843E-2</c:v>
                </c:pt>
                <c:pt idx="51">
                  <c:v>2.1060087419755291E-2</c:v>
                </c:pt>
                <c:pt idx="52">
                  <c:v>2.8857482939201873E-2</c:v>
                </c:pt>
                <c:pt idx="53">
                  <c:v>3.1157048862951342E-2</c:v>
                </c:pt>
                <c:pt idx="54">
                  <c:v>2.3964246895047836E-2</c:v>
                </c:pt>
                <c:pt idx="55">
                  <c:v>2.5282382652221713E-2</c:v>
                </c:pt>
                <c:pt idx="56">
                  <c:v>1.622138284437824E-2</c:v>
                </c:pt>
                <c:pt idx="57">
                  <c:v>2.7190882930881344E-2</c:v>
                </c:pt>
                <c:pt idx="58">
                  <c:v>2.5120080601482186E-2</c:v>
                </c:pt>
                <c:pt idx="60">
                  <c:v>2.4140806555806194E-2</c:v>
                </c:pt>
                <c:pt idx="61">
                  <c:v>2.6800938212545589E-2</c:v>
                </c:pt>
                <c:pt idx="62">
                  <c:v>3.9800938211556058E-2</c:v>
                </c:pt>
                <c:pt idx="63">
                  <c:v>3.5854348760040011E-2</c:v>
                </c:pt>
                <c:pt idx="64">
                  <c:v>2.3169178915850352E-2</c:v>
                </c:pt>
                <c:pt idx="65">
                  <c:v>3.003737676772289E-2</c:v>
                </c:pt>
                <c:pt idx="66">
                  <c:v>3.4596206183778122E-2</c:v>
                </c:pt>
                <c:pt idx="67">
                  <c:v>3.0875074713549111E-2</c:v>
                </c:pt>
                <c:pt idx="68">
                  <c:v>3.2163745774596464E-2</c:v>
                </c:pt>
                <c:pt idx="69">
                  <c:v>3.6514508974505588E-2</c:v>
                </c:pt>
                <c:pt idx="70">
                  <c:v>3.2449168364109937E-2</c:v>
                </c:pt>
                <c:pt idx="71">
                  <c:v>4.0330474337679334E-2</c:v>
                </c:pt>
                <c:pt idx="72">
                  <c:v>3.8838106454932131E-2</c:v>
                </c:pt>
                <c:pt idx="73">
                  <c:v>3.4721568546956405E-2</c:v>
                </c:pt>
                <c:pt idx="74">
                  <c:v>4.4051634373317938E-2</c:v>
                </c:pt>
                <c:pt idx="75">
                  <c:v>4.202113446808653E-2</c:v>
                </c:pt>
                <c:pt idx="76">
                  <c:v>4.0990634566696826E-2</c:v>
                </c:pt>
                <c:pt idx="77">
                  <c:v>3.0889332316291984E-2</c:v>
                </c:pt>
                <c:pt idx="78">
                  <c:v>4.488933231914416E-2</c:v>
                </c:pt>
                <c:pt idx="79">
                  <c:v>3.9856704861449543E-2</c:v>
                </c:pt>
                <c:pt idx="80">
                  <c:v>4.6724902720598038E-2</c:v>
                </c:pt>
                <c:pt idx="81">
                  <c:v>4.6623600472230464E-2</c:v>
                </c:pt>
                <c:pt idx="82">
                  <c:v>4.8623600472637918E-2</c:v>
                </c:pt>
                <c:pt idx="83">
                  <c:v>4.3532100760785397E-2</c:v>
                </c:pt>
                <c:pt idx="84">
                  <c:v>4.8161732505832333E-2</c:v>
                </c:pt>
                <c:pt idx="85">
                  <c:v>4.9182429887878243E-2</c:v>
                </c:pt>
                <c:pt idx="86">
                  <c:v>3.6430798514629714E-2</c:v>
                </c:pt>
                <c:pt idx="87">
                  <c:v>4.176086434017634E-2</c:v>
                </c:pt>
                <c:pt idx="88">
                  <c:v>4.1020127835508902E-2</c:v>
                </c:pt>
                <c:pt idx="89">
                  <c:v>4.3020127835916355E-2</c:v>
                </c:pt>
                <c:pt idx="90">
                  <c:v>4.4020127832482103E-2</c:v>
                </c:pt>
                <c:pt idx="91">
                  <c:v>3.9298996372963302E-2</c:v>
                </c:pt>
                <c:pt idx="92">
                  <c:v>2.1004892165365163E-2</c:v>
                </c:pt>
                <c:pt idx="93">
                  <c:v>3.9004892161756288E-2</c:v>
                </c:pt>
                <c:pt idx="94">
                  <c:v>3.7974392260366585E-2</c:v>
                </c:pt>
                <c:pt idx="95">
                  <c:v>4.2812090207007714E-2</c:v>
                </c:pt>
                <c:pt idx="96">
                  <c:v>4.309426433610497E-2</c:v>
                </c:pt>
                <c:pt idx="97">
                  <c:v>3.6601896455977112E-2</c:v>
                </c:pt>
                <c:pt idx="98">
                  <c:v>5.1099726057145745E-2</c:v>
                </c:pt>
                <c:pt idx="99">
                  <c:v>4.6906924093491398E-2</c:v>
                </c:pt>
                <c:pt idx="100">
                  <c:v>4.9906924097740557E-2</c:v>
                </c:pt>
                <c:pt idx="101">
                  <c:v>5.111499028862454E-2</c:v>
                </c:pt>
                <c:pt idx="102">
                  <c:v>3.5053990482992958E-2</c:v>
                </c:pt>
                <c:pt idx="103">
                  <c:v>3.9053990483807866E-2</c:v>
                </c:pt>
                <c:pt idx="104">
                  <c:v>4.917164930520812E-2</c:v>
                </c:pt>
                <c:pt idx="105">
                  <c:v>4.6392823627684265E-2</c:v>
                </c:pt>
                <c:pt idx="106">
                  <c:v>4.9392823624657467E-2</c:v>
                </c:pt>
                <c:pt idx="107">
                  <c:v>4.5408087862597313E-2</c:v>
                </c:pt>
                <c:pt idx="108">
                  <c:v>4.9184786003024783E-2</c:v>
                </c:pt>
                <c:pt idx="109">
                  <c:v>5.318478600383969E-2</c:v>
                </c:pt>
                <c:pt idx="110">
                  <c:v>5.3352549766714219E-2</c:v>
                </c:pt>
                <c:pt idx="111">
                  <c:v>4.8428813817736227E-2</c:v>
                </c:pt>
                <c:pt idx="112">
                  <c:v>4.9058445569244213E-2</c:v>
                </c:pt>
                <c:pt idx="113">
                  <c:v>4.6289422411064152E-2</c:v>
                </c:pt>
                <c:pt idx="114">
                  <c:v>4.6756752104556654E-2</c:v>
                </c:pt>
                <c:pt idx="115">
                  <c:v>5.3594450044329278E-2</c:v>
                </c:pt>
                <c:pt idx="116">
                  <c:v>5.011297702731099E-2</c:v>
                </c:pt>
                <c:pt idx="117">
                  <c:v>5.2112977027718443E-2</c:v>
                </c:pt>
                <c:pt idx="118">
                  <c:v>3.7340648268582299E-2</c:v>
                </c:pt>
                <c:pt idx="119">
                  <c:v>6.324380111618666E-2</c:v>
                </c:pt>
                <c:pt idx="120">
                  <c:v>5.4388739954447374E-2</c:v>
                </c:pt>
                <c:pt idx="121">
                  <c:v>5.5932333700184245E-2</c:v>
                </c:pt>
                <c:pt idx="122">
                  <c:v>6.1219969546073116E-2</c:v>
                </c:pt>
                <c:pt idx="123">
                  <c:v>5.9032629302237183E-2</c:v>
                </c:pt>
                <c:pt idx="124">
                  <c:v>5.084962986438768E-2</c:v>
                </c:pt>
                <c:pt idx="125">
                  <c:v>5.5274529586313292E-2</c:v>
                </c:pt>
                <c:pt idx="126">
                  <c:v>5.0277668138733134E-2</c:v>
                </c:pt>
                <c:pt idx="127">
                  <c:v>5.1307733963767532E-2</c:v>
                </c:pt>
                <c:pt idx="128">
                  <c:v>5.0517102405137848E-2</c:v>
                </c:pt>
                <c:pt idx="129">
                  <c:v>5.0247168241185136E-2</c:v>
                </c:pt>
                <c:pt idx="130">
                  <c:v>5.1967865620099474E-2</c:v>
                </c:pt>
                <c:pt idx="131">
                  <c:v>5.1056536671239883E-2</c:v>
                </c:pt>
                <c:pt idx="132">
                  <c:v>6.1410786809574347E-2</c:v>
                </c:pt>
                <c:pt idx="133">
                  <c:v>6.0484923320473172E-2</c:v>
                </c:pt>
                <c:pt idx="134">
                  <c:v>6.3257280642574187E-2</c:v>
                </c:pt>
                <c:pt idx="135">
                  <c:v>6.6282347404921893E-2</c:v>
                </c:pt>
                <c:pt idx="136">
                  <c:v>7.0497196225915104E-2</c:v>
                </c:pt>
                <c:pt idx="137">
                  <c:v>6.5686892579833511E-2</c:v>
                </c:pt>
                <c:pt idx="138">
                  <c:v>7.1115269318397623E-2</c:v>
                </c:pt>
                <c:pt idx="139">
                  <c:v>6.8186257354682311E-2</c:v>
                </c:pt>
                <c:pt idx="140">
                  <c:v>7.2166723737609573E-2</c:v>
                </c:pt>
                <c:pt idx="141">
                  <c:v>7.5906453610514291E-2</c:v>
                </c:pt>
                <c:pt idx="142">
                  <c:v>7.1510179011966102E-2</c:v>
                </c:pt>
                <c:pt idx="143">
                  <c:v>7.1219113371626008E-2</c:v>
                </c:pt>
                <c:pt idx="144">
                  <c:v>7.199194763234118E-2</c:v>
                </c:pt>
                <c:pt idx="145">
                  <c:v>7.552964558271924E-2</c:v>
                </c:pt>
                <c:pt idx="146">
                  <c:v>7.0979540629195981E-2</c:v>
                </c:pt>
                <c:pt idx="147">
                  <c:v>7.18072118688724E-2</c:v>
                </c:pt>
                <c:pt idx="148">
                  <c:v>6.4629941181920003E-2</c:v>
                </c:pt>
                <c:pt idx="149">
                  <c:v>7.0353705697925761E-2</c:v>
                </c:pt>
                <c:pt idx="150">
                  <c:v>6.9670930446591228E-2</c:v>
                </c:pt>
                <c:pt idx="151">
                  <c:v>7.2085121006239206E-2</c:v>
                </c:pt>
                <c:pt idx="152">
                  <c:v>7.1207384578883648E-2</c:v>
                </c:pt>
                <c:pt idx="153">
                  <c:v>7.0822574954945594E-2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00-42C1-8F3D-3A80D58A31A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Active!$D$21:$D$105</c:f>
                <c:numCache>
                  <c:formatCode>General</c:formatCode>
                  <c:ptCount val="85"/>
                  <c:pt idx="13">
                    <c:v>0</c:v>
                  </c:pt>
                </c:numCache>
              </c:numRef>
            </c:plus>
            <c:minus>
              <c:numRef>
                <c:f>Active!$D$21:$D$105</c:f>
                <c:numCache>
                  <c:formatCode>General</c:formatCode>
                  <c:ptCount val="85"/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-3236</c:v>
                </c:pt>
                <c:pt idx="1">
                  <c:v>-3122</c:v>
                </c:pt>
                <c:pt idx="2">
                  <c:v>-3103</c:v>
                </c:pt>
                <c:pt idx="3">
                  <c:v>-3024</c:v>
                </c:pt>
                <c:pt idx="4">
                  <c:v>-3022</c:v>
                </c:pt>
                <c:pt idx="5">
                  <c:v>-3020</c:v>
                </c:pt>
                <c:pt idx="6">
                  <c:v>-3017</c:v>
                </c:pt>
                <c:pt idx="7">
                  <c:v>-2906</c:v>
                </c:pt>
                <c:pt idx="8">
                  <c:v>-413</c:v>
                </c:pt>
                <c:pt idx="9">
                  <c:v>-231</c:v>
                </c:pt>
                <c:pt idx="10">
                  <c:v>-193</c:v>
                </c:pt>
                <c:pt idx="11">
                  <c:v>-132.5</c:v>
                </c:pt>
                <c:pt idx="12">
                  <c:v>-102.5</c:v>
                </c:pt>
                <c:pt idx="13">
                  <c:v>0</c:v>
                </c:pt>
                <c:pt idx="14">
                  <c:v>0.5</c:v>
                </c:pt>
                <c:pt idx="15">
                  <c:v>957</c:v>
                </c:pt>
                <c:pt idx="16">
                  <c:v>999</c:v>
                </c:pt>
                <c:pt idx="17">
                  <c:v>1006.5</c:v>
                </c:pt>
                <c:pt idx="18">
                  <c:v>1021.5</c:v>
                </c:pt>
                <c:pt idx="19">
                  <c:v>1116</c:v>
                </c:pt>
                <c:pt idx="20">
                  <c:v>1203</c:v>
                </c:pt>
                <c:pt idx="21">
                  <c:v>1249.5</c:v>
                </c:pt>
                <c:pt idx="22">
                  <c:v>1351.5</c:v>
                </c:pt>
                <c:pt idx="23">
                  <c:v>2483</c:v>
                </c:pt>
                <c:pt idx="24">
                  <c:v>2597</c:v>
                </c:pt>
                <c:pt idx="25">
                  <c:v>2608.5</c:v>
                </c:pt>
                <c:pt idx="26">
                  <c:v>2672.5</c:v>
                </c:pt>
                <c:pt idx="27">
                  <c:v>2775</c:v>
                </c:pt>
                <c:pt idx="28">
                  <c:v>2888.5</c:v>
                </c:pt>
                <c:pt idx="29">
                  <c:v>2919</c:v>
                </c:pt>
                <c:pt idx="30">
                  <c:v>49920</c:v>
                </c:pt>
                <c:pt idx="31">
                  <c:v>50922.5</c:v>
                </c:pt>
                <c:pt idx="32">
                  <c:v>51002</c:v>
                </c:pt>
                <c:pt idx="33">
                  <c:v>51013.5</c:v>
                </c:pt>
                <c:pt idx="34">
                  <c:v>51021</c:v>
                </c:pt>
                <c:pt idx="35">
                  <c:v>51032.5</c:v>
                </c:pt>
                <c:pt idx="36">
                  <c:v>51222</c:v>
                </c:pt>
                <c:pt idx="37">
                  <c:v>51601.5</c:v>
                </c:pt>
                <c:pt idx="38">
                  <c:v>52342.5</c:v>
                </c:pt>
                <c:pt idx="39">
                  <c:v>52357.5</c:v>
                </c:pt>
                <c:pt idx="40">
                  <c:v>52372.5</c:v>
                </c:pt>
                <c:pt idx="41">
                  <c:v>52448.5</c:v>
                </c:pt>
                <c:pt idx="42">
                  <c:v>52452.5</c:v>
                </c:pt>
                <c:pt idx="43">
                  <c:v>53739.5</c:v>
                </c:pt>
                <c:pt idx="44">
                  <c:v>53811.5</c:v>
                </c:pt>
                <c:pt idx="45">
                  <c:v>53819</c:v>
                </c:pt>
                <c:pt idx="46">
                  <c:v>53826.5</c:v>
                </c:pt>
                <c:pt idx="47">
                  <c:v>55147.5</c:v>
                </c:pt>
                <c:pt idx="48">
                  <c:v>55163</c:v>
                </c:pt>
                <c:pt idx="49">
                  <c:v>55257.5</c:v>
                </c:pt>
                <c:pt idx="50">
                  <c:v>55303</c:v>
                </c:pt>
                <c:pt idx="51">
                  <c:v>55307</c:v>
                </c:pt>
                <c:pt idx="52">
                  <c:v>55466</c:v>
                </c:pt>
                <c:pt idx="53">
                  <c:v>55492.5</c:v>
                </c:pt>
                <c:pt idx="54">
                  <c:v>55629</c:v>
                </c:pt>
                <c:pt idx="55">
                  <c:v>56480</c:v>
                </c:pt>
                <c:pt idx="56">
                  <c:v>56518</c:v>
                </c:pt>
                <c:pt idx="57">
                  <c:v>56537</c:v>
                </c:pt>
                <c:pt idx="58">
                  <c:v>56597.5</c:v>
                </c:pt>
                <c:pt idx="59">
                  <c:v>57026</c:v>
                </c:pt>
                <c:pt idx="60">
                  <c:v>57060</c:v>
                </c:pt>
                <c:pt idx="61">
                  <c:v>57075</c:v>
                </c:pt>
                <c:pt idx="62">
                  <c:v>57075</c:v>
                </c:pt>
                <c:pt idx="63">
                  <c:v>57615.5</c:v>
                </c:pt>
                <c:pt idx="64">
                  <c:v>57862</c:v>
                </c:pt>
                <c:pt idx="65">
                  <c:v>57960.5</c:v>
                </c:pt>
                <c:pt idx="66">
                  <c:v>58055</c:v>
                </c:pt>
                <c:pt idx="67">
                  <c:v>58078</c:v>
                </c:pt>
                <c:pt idx="68">
                  <c:v>58078.5</c:v>
                </c:pt>
                <c:pt idx="69">
                  <c:v>58089.5</c:v>
                </c:pt>
                <c:pt idx="70">
                  <c:v>58392.5</c:v>
                </c:pt>
                <c:pt idx="71">
                  <c:v>59073</c:v>
                </c:pt>
                <c:pt idx="72">
                  <c:v>59183</c:v>
                </c:pt>
                <c:pt idx="73">
                  <c:v>59501.5</c:v>
                </c:pt>
                <c:pt idx="74">
                  <c:v>59509</c:v>
                </c:pt>
                <c:pt idx="75">
                  <c:v>59528</c:v>
                </c:pt>
                <c:pt idx="76">
                  <c:v>59547</c:v>
                </c:pt>
                <c:pt idx="77">
                  <c:v>59626.5</c:v>
                </c:pt>
                <c:pt idx="78">
                  <c:v>59626.5</c:v>
                </c:pt>
                <c:pt idx="79">
                  <c:v>60466.5</c:v>
                </c:pt>
                <c:pt idx="80">
                  <c:v>60565</c:v>
                </c:pt>
                <c:pt idx="81">
                  <c:v>60644.5</c:v>
                </c:pt>
                <c:pt idx="82">
                  <c:v>60644.5</c:v>
                </c:pt>
                <c:pt idx="83">
                  <c:v>60701.5</c:v>
                </c:pt>
                <c:pt idx="84">
                  <c:v>60735.5</c:v>
                </c:pt>
                <c:pt idx="85">
                  <c:v>60739</c:v>
                </c:pt>
                <c:pt idx="86">
                  <c:v>60781</c:v>
                </c:pt>
                <c:pt idx="87">
                  <c:v>60788.5</c:v>
                </c:pt>
                <c:pt idx="88">
                  <c:v>60856.5</c:v>
                </c:pt>
                <c:pt idx="89">
                  <c:v>60856.5</c:v>
                </c:pt>
                <c:pt idx="90">
                  <c:v>60856.5</c:v>
                </c:pt>
                <c:pt idx="91">
                  <c:v>60879.5</c:v>
                </c:pt>
                <c:pt idx="92">
                  <c:v>61095.5</c:v>
                </c:pt>
                <c:pt idx="93">
                  <c:v>61095.5</c:v>
                </c:pt>
                <c:pt idx="94">
                  <c:v>61114.5</c:v>
                </c:pt>
                <c:pt idx="95">
                  <c:v>61232</c:v>
                </c:pt>
                <c:pt idx="96">
                  <c:v>61859.5</c:v>
                </c:pt>
                <c:pt idx="97">
                  <c:v>61969.5</c:v>
                </c:pt>
                <c:pt idx="98">
                  <c:v>62102</c:v>
                </c:pt>
                <c:pt idx="99">
                  <c:v>62238.5</c:v>
                </c:pt>
                <c:pt idx="100">
                  <c:v>62238.5</c:v>
                </c:pt>
                <c:pt idx="101">
                  <c:v>62322</c:v>
                </c:pt>
                <c:pt idx="102">
                  <c:v>62360</c:v>
                </c:pt>
                <c:pt idx="103">
                  <c:v>62360</c:v>
                </c:pt>
                <c:pt idx="104">
                  <c:v>62549</c:v>
                </c:pt>
                <c:pt idx="105">
                  <c:v>63214.5</c:v>
                </c:pt>
                <c:pt idx="106">
                  <c:v>63214.5</c:v>
                </c:pt>
                <c:pt idx="107">
                  <c:v>63434.5</c:v>
                </c:pt>
                <c:pt idx="108">
                  <c:v>63590</c:v>
                </c:pt>
                <c:pt idx="109">
                  <c:v>63590</c:v>
                </c:pt>
                <c:pt idx="110">
                  <c:v>63715</c:v>
                </c:pt>
                <c:pt idx="111">
                  <c:v>63897</c:v>
                </c:pt>
                <c:pt idx="112">
                  <c:v>63931</c:v>
                </c:pt>
                <c:pt idx="113">
                  <c:v>64574</c:v>
                </c:pt>
                <c:pt idx="114">
                  <c:v>64725.5</c:v>
                </c:pt>
                <c:pt idx="115">
                  <c:v>64843</c:v>
                </c:pt>
                <c:pt idx="116">
                  <c:v>64979</c:v>
                </c:pt>
                <c:pt idx="117">
                  <c:v>64979</c:v>
                </c:pt>
                <c:pt idx="118">
                  <c:v>65017.5</c:v>
                </c:pt>
                <c:pt idx="119">
                  <c:v>66668</c:v>
                </c:pt>
                <c:pt idx="120">
                  <c:v>67610.5</c:v>
                </c:pt>
                <c:pt idx="121">
                  <c:v>67944</c:v>
                </c:pt>
                <c:pt idx="122">
                  <c:v>68814</c:v>
                </c:pt>
                <c:pt idx="123">
                  <c:v>69193</c:v>
                </c:pt>
                <c:pt idx="124">
                  <c:v>69307</c:v>
                </c:pt>
                <c:pt idx="125">
                  <c:v>70321</c:v>
                </c:pt>
                <c:pt idx="126">
                  <c:v>71742</c:v>
                </c:pt>
                <c:pt idx="127">
                  <c:v>71749.5</c:v>
                </c:pt>
                <c:pt idx="128">
                  <c:v>71753.5</c:v>
                </c:pt>
                <c:pt idx="129">
                  <c:v>71761</c:v>
                </c:pt>
                <c:pt idx="130">
                  <c:v>71764.5</c:v>
                </c:pt>
                <c:pt idx="131">
                  <c:v>71765</c:v>
                </c:pt>
                <c:pt idx="132">
                  <c:v>71793.5</c:v>
                </c:pt>
                <c:pt idx="133">
                  <c:v>72796.5</c:v>
                </c:pt>
                <c:pt idx="134">
                  <c:v>73217</c:v>
                </c:pt>
                <c:pt idx="135">
                  <c:v>73414.5</c:v>
                </c:pt>
                <c:pt idx="136">
                  <c:v>77461</c:v>
                </c:pt>
                <c:pt idx="137">
                  <c:v>79933</c:v>
                </c:pt>
                <c:pt idx="138">
                  <c:v>84305.5</c:v>
                </c:pt>
                <c:pt idx="139">
                  <c:v>87228.5</c:v>
                </c:pt>
                <c:pt idx="140">
                  <c:v>88421</c:v>
                </c:pt>
                <c:pt idx="141">
                  <c:v>89681.5</c:v>
                </c:pt>
                <c:pt idx="142">
                  <c:v>90030</c:v>
                </c:pt>
                <c:pt idx="143">
                  <c:v>90060.5</c:v>
                </c:pt>
                <c:pt idx="144">
                  <c:v>91143</c:v>
                </c:pt>
                <c:pt idx="145">
                  <c:v>91260.5</c:v>
                </c:pt>
                <c:pt idx="146">
                  <c:v>91324.5</c:v>
                </c:pt>
                <c:pt idx="147">
                  <c:v>91363</c:v>
                </c:pt>
                <c:pt idx="148">
                  <c:v>92509.5</c:v>
                </c:pt>
                <c:pt idx="149">
                  <c:v>92786.5</c:v>
                </c:pt>
                <c:pt idx="150">
                  <c:v>93002</c:v>
                </c:pt>
                <c:pt idx="151">
                  <c:v>96973.5</c:v>
                </c:pt>
                <c:pt idx="152">
                  <c:v>99738</c:v>
                </c:pt>
                <c:pt idx="153">
                  <c:v>103671.5</c:v>
                </c:pt>
              </c:numCache>
            </c:numRef>
          </c:xVal>
          <c:yVal>
            <c:numRef>
              <c:f>Active!$K$21:$K$1005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00-42C1-8F3D-3A80D58A31A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Active!$D$21:$D$105</c:f>
                <c:numCache>
                  <c:formatCode>General</c:formatCode>
                  <c:ptCount val="85"/>
                  <c:pt idx="13">
                    <c:v>0</c:v>
                  </c:pt>
                </c:numCache>
              </c:numRef>
            </c:plus>
            <c:minus>
              <c:numRef>
                <c:f>Active!$D$21:$D$105</c:f>
                <c:numCache>
                  <c:formatCode>General</c:formatCode>
                  <c:ptCount val="85"/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-3236</c:v>
                </c:pt>
                <c:pt idx="1">
                  <c:v>-3122</c:v>
                </c:pt>
                <c:pt idx="2">
                  <c:v>-3103</c:v>
                </c:pt>
                <c:pt idx="3">
                  <c:v>-3024</c:v>
                </c:pt>
                <c:pt idx="4">
                  <c:v>-3022</c:v>
                </c:pt>
                <c:pt idx="5">
                  <c:v>-3020</c:v>
                </c:pt>
                <c:pt idx="6">
                  <c:v>-3017</c:v>
                </c:pt>
                <c:pt idx="7">
                  <c:v>-2906</c:v>
                </c:pt>
                <c:pt idx="8">
                  <c:v>-413</c:v>
                </c:pt>
                <c:pt idx="9">
                  <c:v>-231</c:v>
                </c:pt>
                <c:pt idx="10">
                  <c:v>-193</c:v>
                </c:pt>
                <c:pt idx="11">
                  <c:v>-132.5</c:v>
                </c:pt>
                <c:pt idx="12">
                  <c:v>-102.5</c:v>
                </c:pt>
                <c:pt idx="13">
                  <c:v>0</c:v>
                </c:pt>
                <c:pt idx="14">
                  <c:v>0.5</c:v>
                </c:pt>
                <c:pt idx="15">
                  <c:v>957</c:v>
                </c:pt>
                <c:pt idx="16">
                  <c:v>999</c:v>
                </c:pt>
                <c:pt idx="17">
                  <c:v>1006.5</c:v>
                </c:pt>
                <c:pt idx="18">
                  <c:v>1021.5</c:v>
                </c:pt>
                <c:pt idx="19">
                  <c:v>1116</c:v>
                </c:pt>
                <c:pt idx="20">
                  <c:v>1203</c:v>
                </c:pt>
                <c:pt idx="21">
                  <c:v>1249.5</c:v>
                </c:pt>
                <c:pt idx="22">
                  <c:v>1351.5</c:v>
                </c:pt>
                <c:pt idx="23">
                  <c:v>2483</c:v>
                </c:pt>
                <c:pt idx="24">
                  <c:v>2597</c:v>
                </c:pt>
                <c:pt idx="25">
                  <c:v>2608.5</c:v>
                </c:pt>
                <c:pt idx="26">
                  <c:v>2672.5</c:v>
                </c:pt>
                <c:pt idx="27">
                  <c:v>2775</c:v>
                </c:pt>
                <c:pt idx="28">
                  <c:v>2888.5</c:v>
                </c:pt>
                <c:pt idx="29">
                  <c:v>2919</c:v>
                </c:pt>
                <c:pt idx="30">
                  <c:v>49920</c:v>
                </c:pt>
                <c:pt idx="31">
                  <c:v>50922.5</c:v>
                </c:pt>
                <c:pt idx="32">
                  <c:v>51002</c:v>
                </c:pt>
                <c:pt idx="33">
                  <c:v>51013.5</c:v>
                </c:pt>
                <c:pt idx="34">
                  <c:v>51021</c:v>
                </c:pt>
                <c:pt idx="35">
                  <c:v>51032.5</c:v>
                </c:pt>
                <c:pt idx="36">
                  <c:v>51222</c:v>
                </c:pt>
                <c:pt idx="37">
                  <c:v>51601.5</c:v>
                </c:pt>
                <c:pt idx="38">
                  <c:v>52342.5</c:v>
                </c:pt>
                <c:pt idx="39">
                  <c:v>52357.5</c:v>
                </c:pt>
                <c:pt idx="40">
                  <c:v>52372.5</c:v>
                </c:pt>
                <c:pt idx="41">
                  <c:v>52448.5</c:v>
                </c:pt>
                <c:pt idx="42">
                  <c:v>52452.5</c:v>
                </c:pt>
                <c:pt idx="43">
                  <c:v>53739.5</c:v>
                </c:pt>
                <c:pt idx="44">
                  <c:v>53811.5</c:v>
                </c:pt>
                <c:pt idx="45">
                  <c:v>53819</c:v>
                </c:pt>
                <c:pt idx="46">
                  <c:v>53826.5</c:v>
                </c:pt>
                <c:pt idx="47">
                  <c:v>55147.5</c:v>
                </c:pt>
                <c:pt idx="48">
                  <c:v>55163</c:v>
                </c:pt>
                <c:pt idx="49">
                  <c:v>55257.5</c:v>
                </c:pt>
                <c:pt idx="50">
                  <c:v>55303</c:v>
                </c:pt>
                <c:pt idx="51">
                  <c:v>55307</c:v>
                </c:pt>
                <c:pt idx="52">
                  <c:v>55466</c:v>
                </c:pt>
                <c:pt idx="53">
                  <c:v>55492.5</c:v>
                </c:pt>
                <c:pt idx="54">
                  <c:v>55629</c:v>
                </c:pt>
                <c:pt idx="55">
                  <c:v>56480</c:v>
                </c:pt>
                <c:pt idx="56">
                  <c:v>56518</c:v>
                </c:pt>
                <c:pt idx="57">
                  <c:v>56537</c:v>
                </c:pt>
                <c:pt idx="58">
                  <c:v>56597.5</c:v>
                </c:pt>
                <c:pt idx="59">
                  <c:v>57026</c:v>
                </c:pt>
                <c:pt idx="60">
                  <c:v>57060</c:v>
                </c:pt>
                <c:pt idx="61">
                  <c:v>57075</c:v>
                </c:pt>
                <c:pt idx="62">
                  <c:v>57075</c:v>
                </c:pt>
                <c:pt idx="63">
                  <c:v>57615.5</c:v>
                </c:pt>
                <c:pt idx="64">
                  <c:v>57862</c:v>
                </c:pt>
                <c:pt idx="65">
                  <c:v>57960.5</c:v>
                </c:pt>
                <c:pt idx="66">
                  <c:v>58055</c:v>
                </c:pt>
                <c:pt idx="67">
                  <c:v>58078</c:v>
                </c:pt>
                <c:pt idx="68">
                  <c:v>58078.5</c:v>
                </c:pt>
                <c:pt idx="69">
                  <c:v>58089.5</c:v>
                </c:pt>
                <c:pt idx="70">
                  <c:v>58392.5</c:v>
                </c:pt>
                <c:pt idx="71">
                  <c:v>59073</c:v>
                </c:pt>
                <c:pt idx="72">
                  <c:v>59183</c:v>
                </c:pt>
                <c:pt idx="73">
                  <c:v>59501.5</c:v>
                </c:pt>
                <c:pt idx="74">
                  <c:v>59509</c:v>
                </c:pt>
                <c:pt idx="75">
                  <c:v>59528</c:v>
                </c:pt>
                <c:pt idx="76">
                  <c:v>59547</c:v>
                </c:pt>
                <c:pt idx="77">
                  <c:v>59626.5</c:v>
                </c:pt>
                <c:pt idx="78">
                  <c:v>59626.5</c:v>
                </c:pt>
                <c:pt idx="79">
                  <c:v>60466.5</c:v>
                </c:pt>
                <c:pt idx="80">
                  <c:v>60565</c:v>
                </c:pt>
                <c:pt idx="81">
                  <c:v>60644.5</c:v>
                </c:pt>
                <c:pt idx="82">
                  <c:v>60644.5</c:v>
                </c:pt>
                <c:pt idx="83">
                  <c:v>60701.5</c:v>
                </c:pt>
                <c:pt idx="84">
                  <c:v>60735.5</c:v>
                </c:pt>
                <c:pt idx="85">
                  <c:v>60739</c:v>
                </c:pt>
                <c:pt idx="86">
                  <c:v>60781</c:v>
                </c:pt>
                <c:pt idx="87">
                  <c:v>60788.5</c:v>
                </c:pt>
                <c:pt idx="88">
                  <c:v>60856.5</c:v>
                </c:pt>
                <c:pt idx="89">
                  <c:v>60856.5</c:v>
                </c:pt>
                <c:pt idx="90">
                  <c:v>60856.5</c:v>
                </c:pt>
                <c:pt idx="91">
                  <c:v>60879.5</c:v>
                </c:pt>
                <c:pt idx="92">
                  <c:v>61095.5</c:v>
                </c:pt>
                <c:pt idx="93">
                  <c:v>61095.5</c:v>
                </c:pt>
                <c:pt idx="94">
                  <c:v>61114.5</c:v>
                </c:pt>
                <c:pt idx="95">
                  <c:v>61232</c:v>
                </c:pt>
                <c:pt idx="96">
                  <c:v>61859.5</c:v>
                </c:pt>
                <c:pt idx="97">
                  <c:v>61969.5</c:v>
                </c:pt>
                <c:pt idx="98">
                  <c:v>62102</c:v>
                </c:pt>
                <c:pt idx="99">
                  <c:v>62238.5</c:v>
                </c:pt>
                <c:pt idx="100">
                  <c:v>62238.5</c:v>
                </c:pt>
                <c:pt idx="101">
                  <c:v>62322</c:v>
                </c:pt>
                <c:pt idx="102">
                  <c:v>62360</c:v>
                </c:pt>
                <c:pt idx="103">
                  <c:v>62360</c:v>
                </c:pt>
                <c:pt idx="104">
                  <c:v>62549</c:v>
                </c:pt>
                <c:pt idx="105">
                  <c:v>63214.5</c:v>
                </c:pt>
                <c:pt idx="106">
                  <c:v>63214.5</c:v>
                </c:pt>
                <c:pt idx="107">
                  <c:v>63434.5</c:v>
                </c:pt>
                <c:pt idx="108">
                  <c:v>63590</c:v>
                </c:pt>
                <c:pt idx="109">
                  <c:v>63590</c:v>
                </c:pt>
                <c:pt idx="110">
                  <c:v>63715</c:v>
                </c:pt>
                <c:pt idx="111">
                  <c:v>63897</c:v>
                </c:pt>
                <c:pt idx="112">
                  <c:v>63931</c:v>
                </c:pt>
                <c:pt idx="113">
                  <c:v>64574</c:v>
                </c:pt>
                <c:pt idx="114">
                  <c:v>64725.5</c:v>
                </c:pt>
                <c:pt idx="115">
                  <c:v>64843</c:v>
                </c:pt>
                <c:pt idx="116">
                  <c:v>64979</c:v>
                </c:pt>
                <c:pt idx="117">
                  <c:v>64979</c:v>
                </c:pt>
                <c:pt idx="118">
                  <c:v>65017.5</c:v>
                </c:pt>
                <c:pt idx="119">
                  <c:v>66668</c:v>
                </c:pt>
                <c:pt idx="120">
                  <c:v>67610.5</c:v>
                </c:pt>
                <c:pt idx="121">
                  <c:v>67944</c:v>
                </c:pt>
                <c:pt idx="122">
                  <c:v>68814</c:v>
                </c:pt>
                <c:pt idx="123">
                  <c:v>69193</c:v>
                </c:pt>
                <c:pt idx="124">
                  <c:v>69307</c:v>
                </c:pt>
                <c:pt idx="125">
                  <c:v>70321</c:v>
                </c:pt>
                <c:pt idx="126">
                  <c:v>71742</c:v>
                </c:pt>
                <c:pt idx="127">
                  <c:v>71749.5</c:v>
                </c:pt>
                <c:pt idx="128">
                  <c:v>71753.5</c:v>
                </c:pt>
                <c:pt idx="129">
                  <c:v>71761</c:v>
                </c:pt>
                <c:pt idx="130">
                  <c:v>71764.5</c:v>
                </c:pt>
                <c:pt idx="131">
                  <c:v>71765</c:v>
                </c:pt>
                <c:pt idx="132">
                  <c:v>71793.5</c:v>
                </c:pt>
                <c:pt idx="133">
                  <c:v>72796.5</c:v>
                </c:pt>
                <c:pt idx="134">
                  <c:v>73217</c:v>
                </c:pt>
                <c:pt idx="135">
                  <c:v>73414.5</c:v>
                </c:pt>
                <c:pt idx="136">
                  <c:v>77461</c:v>
                </c:pt>
                <c:pt idx="137">
                  <c:v>79933</c:v>
                </c:pt>
                <c:pt idx="138">
                  <c:v>84305.5</c:v>
                </c:pt>
                <c:pt idx="139">
                  <c:v>87228.5</c:v>
                </c:pt>
                <c:pt idx="140">
                  <c:v>88421</c:v>
                </c:pt>
                <c:pt idx="141">
                  <c:v>89681.5</c:v>
                </c:pt>
                <c:pt idx="142">
                  <c:v>90030</c:v>
                </c:pt>
                <c:pt idx="143">
                  <c:v>90060.5</c:v>
                </c:pt>
                <c:pt idx="144">
                  <c:v>91143</c:v>
                </c:pt>
                <c:pt idx="145">
                  <c:v>91260.5</c:v>
                </c:pt>
                <c:pt idx="146">
                  <c:v>91324.5</c:v>
                </c:pt>
                <c:pt idx="147">
                  <c:v>91363</c:v>
                </c:pt>
                <c:pt idx="148">
                  <c:v>92509.5</c:v>
                </c:pt>
                <c:pt idx="149">
                  <c:v>92786.5</c:v>
                </c:pt>
                <c:pt idx="150">
                  <c:v>93002</c:v>
                </c:pt>
                <c:pt idx="151">
                  <c:v>96973.5</c:v>
                </c:pt>
                <c:pt idx="152">
                  <c:v>99738</c:v>
                </c:pt>
                <c:pt idx="153">
                  <c:v>103671.5</c:v>
                </c:pt>
              </c:numCache>
            </c:numRef>
          </c:xVal>
          <c:yVal>
            <c:numRef>
              <c:f>Active!$L$21:$L$1005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00-42C1-8F3D-3A80D58A31A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Active!$D$21:$D$105</c:f>
                <c:numCache>
                  <c:formatCode>General</c:formatCode>
                  <c:ptCount val="85"/>
                  <c:pt idx="13">
                    <c:v>0</c:v>
                  </c:pt>
                </c:numCache>
              </c:numRef>
            </c:plus>
            <c:minus>
              <c:numRef>
                <c:f>Active!$D$21:$D$105</c:f>
                <c:numCache>
                  <c:formatCode>General</c:formatCode>
                  <c:ptCount val="85"/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-3236</c:v>
                </c:pt>
                <c:pt idx="1">
                  <c:v>-3122</c:v>
                </c:pt>
                <c:pt idx="2">
                  <c:v>-3103</c:v>
                </c:pt>
                <c:pt idx="3">
                  <c:v>-3024</c:v>
                </c:pt>
                <c:pt idx="4">
                  <c:v>-3022</c:v>
                </c:pt>
                <c:pt idx="5">
                  <c:v>-3020</c:v>
                </c:pt>
                <c:pt idx="6">
                  <c:v>-3017</c:v>
                </c:pt>
                <c:pt idx="7">
                  <c:v>-2906</c:v>
                </c:pt>
                <c:pt idx="8">
                  <c:v>-413</c:v>
                </c:pt>
                <c:pt idx="9">
                  <c:v>-231</c:v>
                </c:pt>
                <c:pt idx="10">
                  <c:v>-193</c:v>
                </c:pt>
                <c:pt idx="11">
                  <c:v>-132.5</c:v>
                </c:pt>
                <c:pt idx="12">
                  <c:v>-102.5</c:v>
                </c:pt>
                <c:pt idx="13">
                  <c:v>0</c:v>
                </c:pt>
                <c:pt idx="14">
                  <c:v>0.5</c:v>
                </c:pt>
                <c:pt idx="15">
                  <c:v>957</c:v>
                </c:pt>
                <c:pt idx="16">
                  <c:v>999</c:v>
                </c:pt>
                <c:pt idx="17">
                  <c:v>1006.5</c:v>
                </c:pt>
                <c:pt idx="18">
                  <c:v>1021.5</c:v>
                </c:pt>
                <c:pt idx="19">
                  <c:v>1116</c:v>
                </c:pt>
                <c:pt idx="20">
                  <c:v>1203</c:v>
                </c:pt>
                <c:pt idx="21">
                  <c:v>1249.5</c:v>
                </c:pt>
                <c:pt idx="22">
                  <c:v>1351.5</c:v>
                </c:pt>
                <c:pt idx="23">
                  <c:v>2483</c:v>
                </c:pt>
                <c:pt idx="24">
                  <c:v>2597</c:v>
                </c:pt>
                <c:pt idx="25">
                  <c:v>2608.5</c:v>
                </c:pt>
                <c:pt idx="26">
                  <c:v>2672.5</c:v>
                </c:pt>
                <c:pt idx="27">
                  <c:v>2775</c:v>
                </c:pt>
                <c:pt idx="28">
                  <c:v>2888.5</c:v>
                </c:pt>
                <c:pt idx="29">
                  <c:v>2919</c:v>
                </c:pt>
                <c:pt idx="30">
                  <c:v>49920</c:v>
                </c:pt>
                <c:pt idx="31">
                  <c:v>50922.5</c:v>
                </c:pt>
                <c:pt idx="32">
                  <c:v>51002</c:v>
                </c:pt>
                <c:pt idx="33">
                  <c:v>51013.5</c:v>
                </c:pt>
                <c:pt idx="34">
                  <c:v>51021</c:v>
                </c:pt>
                <c:pt idx="35">
                  <c:v>51032.5</c:v>
                </c:pt>
                <c:pt idx="36">
                  <c:v>51222</c:v>
                </c:pt>
                <c:pt idx="37">
                  <c:v>51601.5</c:v>
                </c:pt>
                <c:pt idx="38">
                  <c:v>52342.5</c:v>
                </c:pt>
                <c:pt idx="39">
                  <c:v>52357.5</c:v>
                </c:pt>
                <c:pt idx="40">
                  <c:v>52372.5</c:v>
                </c:pt>
                <c:pt idx="41">
                  <c:v>52448.5</c:v>
                </c:pt>
                <c:pt idx="42">
                  <c:v>52452.5</c:v>
                </c:pt>
                <c:pt idx="43">
                  <c:v>53739.5</c:v>
                </c:pt>
                <c:pt idx="44">
                  <c:v>53811.5</c:v>
                </c:pt>
                <c:pt idx="45">
                  <c:v>53819</c:v>
                </c:pt>
                <c:pt idx="46">
                  <c:v>53826.5</c:v>
                </c:pt>
                <c:pt idx="47">
                  <c:v>55147.5</c:v>
                </c:pt>
                <c:pt idx="48">
                  <c:v>55163</c:v>
                </c:pt>
                <c:pt idx="49">
                  <c:v>55257.5</c:v>
                </c:pt>
                <c:pt idx="50">
                  <c:v>55303</c:v>
                </c:pt>
                <c:pt idx="51">
                  <c:v>55307</c:v>
                </c:pt>
                <c:pt idx="52">
                  <c:v>55466</c:v>
                </c:pt>
                <c:pt idx="53">
                  <c:v>55492.5</c:v>
                </c:pt>
                <c:pt idx="54">
                  <c:v>55629</c:v>
                </c:pt>
                <c:pt idx="55">
                  <c:v>56480</c:v>
                </c:pt>
                <c:pt idx="56">
                  <c:v>56518</c:v>
                </c:pt>
                <c:pt idx="57">
                  <c:v>56537</c:v>
                </c:pt>
                <c:pt idx="58">
                  <c:v>56597.5</c:v>
                </c:pt>
                <c:pt idx="59">
                  <c:v>57026</c:v>
                </c:pt>
                <c:pt idx="60">
                  <c:v>57060</c:v>
                </c:pt>
                <c:pt idx="61">
                  <c:v>57075</c:v>
                </c:pt>
                <c:pt idx="62">
                  <c:v>57075</c:v>
                </c:pt>
                <c:pt idx="63">
                  <c:v>57615.5</c:v>
                </c:pt>
                <c:pt idx="64">
                  <c:v>57862</c:v>
                </c:pt>
                <c:pt idx="65">
                  <c:v>57960.5</c:v>
                </c:pt>
                <c:pt idx="66">
                  <c:v>58055</c:v>
                </c:pt>
                <c:pt idx="67">
                  <c:v>58078</c:v>
                </c:pt>
                <c:pt idx="68">
                  <c:v>58078.5</c:v>
                </c:pt>
                <c:pt idx="69">
                  <c:v>58089.5</c:v>
                </c:pt>
                <c:pt idx="70">
                  <c:v>58392.5</c:v>
                </c:pt>
                <c:pt idx="71">
                  <c:v>59073</c:v>
                </c:pt>
                <c:pt idx="72">
                  <c:v>59183</c:v>
                </c:pt>
                <c:pt idx="73">
                  <c:v>59501.5</c:v>
                </c:pt>
                <c:pt idx="74">
                  <c:v>59509</c:v>
                </c:pt>
                <c:pt idx="75">
                  <c:v>59528</c:v>
                </c:pt>
                <c:pt idx="76">
                  <c:v>59547</c:v>
                </c:pt>
                <c:pt idx="77">
                  <c:v>59626.5</c:v>
                </c:pt>
                <c:pt idx="78">
                  <c:v>59626.5</c:v>
                </c:pt>
                <c:pt idx="79">
                  <c:v>60466.5</c:v>
                </c:pt>
                <c:pt idx="80">
                  <c:v>60565</c:v>
                </c:pt>
                <c:pt idx="81">
                  <c:v>60644.5</c:v>
                </c:pt>
                <c:pt idx="82">
                  <c:v>60644.5</c:v>
                </c:pt>
                <c:pt idx="83">
                  <c:v>60701.5</c:v>
                </c:pt>
                <c:pt idx="84">
                  <c:v>60735.5</c:v>
                </c:pt>
                <c:pt idx="85">
                  <c:v>60739</c:v>
                </c:pt>
                <c:pt idx="86">
                  <c:v>60781</c:v>
                </c:pt>
                <c:pt idx="87">
                  <c:v>60788.5</c:v>
                </c:pt>
                <c:pt idx="88">
                  <c:v>60856.5</c:v>
                </c:pt>
                <c:pt idx="89">
                  <c:v>60856.5</c:v>
                </c:pt>
                <c:pt idx="90">
                  <c:v>60856.5</c:v>
                </c:pt>
                <c:pt idx="91">
                  <c:v>60879.5</c:v>
                </c:pt>
                <c:pt idx="92">
                  <c:v>61095.5</c:v>
                </c:pt>
                <c:pt idx="93">
                  <c:v>61095.5</c:v>
                </c:pt>
                <c:pt idx="94">
                  <c:v>61114.5</c:v>
                </c:pt>
                <c:pt idx="95">
                  <c:v>61232</c:v>
                </c:pt>
                <c:pt idx="96">
                  <c:v>61859.5</c:v>
                </c:pt>
                <c:pt idx="97">
                  <c:v>61969.5</c:v>
                </c:pt>
                <c:pt idx="98">
                  <c:v>62102</c:v>
                </c:pt>
                <c:pt idx="99">
                  <c:v>62238.5</c:v>
                </c:pt>
                <c:pt idx="100">
                  <c:v>62238.5</c:v>
                </c:pt>
                <c:pt idx="101">
                  <c:v>62322</c:v>
                </c:pt>
                <c:pt idx="102">
                  <c:v>62360</c:v>
                </c:pt>
                <c:pt idx="103">
                  <c:v>62360</c:v>
                </c:pt>
                <c:pt idx="104">
                  <c:v>62549</c:v>
                </c:pt>
                <c:pt idx="105">
                  <c:v>63214.5</c:v>
                </c:pt>
                <c:pt idx="106">
                  <c:v>63214.5</c:v>
                </c:pt>
                <c:pt idx="107">
                  <c:v>63434.5</c:v>
                </c:pt>
                <c:pt idx="108">
                  <c:v>63590</c:v>
                </c:pt>
                <c:pt idx="109">
                  <c:v>63590</c:v>
                </c:pt>
                <c:pt idx="110">
                  <c:v>63715</c:v>
                </c:pt>
                <c:pt idx="111">
                  <c:v>63897</c:v>
                </c:pt>
                <c:pt idx="112">
                  <c:v>63931</c:v>
                </c:pt>
                <c:pt idx="113">
                  <c:v>64574</c:v>
                </c:pt>
                <c:pt idx="114">
                  <c:v>64725.5</c:v>
                </c:pt>
                <c:pt idx="115">
                  <c:v>64843</c:v>
                </c:pt>
                <c:pt idx="116">
                  <c:v>64979</c:v>
                </c:pt>
                <c:pt idx="117">
                  <c:v>64979</c:v>
                </c:pt>
                <c:pt idx="118">
                  <c:v>65017.5</c:v>
                </c:pt>
                <c:pt idx="119">
                  <c:v>66668</c:v>
                </c:pt>
                <c:pt idx="120">
                  <c:v>67610.5</c:v>
                </c:pt>
                <c:pt idx="121">
                  <c:v>67944</c:v>
                </c:pt>
                <c:pt idx="122">
                  <c:v>68814</c:v>
                </c:pt>
                <c:pt idx="123">
                  <c:v>69193</c:v>
                </c:pt>
                <c:pt idx="124">
                  <c:v>69307</c:v>
                </c:pt>
                <c:pt idx="125">
                  <c:v>70321</c:v>
                </c:pt>
                <c:pt idx="126">
                  <c:v>71742</c:v>
                </c:pt>
                <c:pt idx="127">
                  <c:v>71749.5</c:v>
                </c:pt>
                <c:pt idx="128">
                  <c:v>71753.5</c:v>
                </c:pt>
                <c:pt idx="129">
                  <c:v>71761</c:v>
                </c:pt>
                <c:pt idx="130">
                  <c:v>71764.5</c:v>
                </c:pt>
                <c:pt idx="131">
                  <c:v>71765</c:v>
                </c:pt>
                <c:pt idx="132">
                  <c:v>71793.5</c:v>
                </c:pt>
                <c:pt idx="133">
                  <c:v>72796.5</c:v>
                </c:pt>
                <c:pt idx="134">
                  <c:v>73217</c:v>
                </c:pt>
                <c:pt idx="135">
                  <c:v>73414.5</c:v>
                </c:pt>
                <c:pt idx="136">
                  <c:v>77461</c:v>
                </c:pt>
                <c:pt idx="137">
                  <c:v>79933</c:v>
                </c:pt>
                <c:pt idx="138">
                  <c:v>84305.5</c:v>
                </c:pt>
                <c:pt idx="139">
                  <c:v>87228.5</c:v>
                </c:pt>
                <c:pt idx="140">
                  <c:v>88421</c:v>
                </c:pt>
                <c:pt idx="141">
                  <c:v>89681.5</c:v>
                </c:pt>
                <c:pt idx="142">
                  <c:v>90030</c:v>
                </c:pt>
                <c:pt idx="143">
                  <c:v>90060.5</c:v>
                </c:pt>
                <c:pt idx="144">
                  <c:v>91143</c:v>
                </c:pt>
                <c:pt idx="145">
                  <c:v>91260.5</c:v>
                </c:pt>
                <c:pt idx="146">
                  <c:v>91324.5</c:v>
                </c:pt>
                <c:pt idx="147">
                  <c:v>91363</c:v>
                </c:pt>
                <c:pt idx="148">
                  <c:v>92509.5</c:v>
                </c:pt>
                <c:pt idx="149">
                  <c:v>92786.5</c:v>
                </c:pt>
                <c:pt idx="150">
                  <c:v>93002</c:v>
                </c:pt>
                <c:pt idx="151">
                  <c:v>96973.5</c:v>
                </c:pt>
                <c:pt idx="152">
                  <c:v>99738</c:v>
                </c:pt>
                <c:pt idx="153">
                  <c:v>103671.5</c:v>
                </c:pt>
              </c:numCache>
            </c:numRef>
          </c:xVal>
          <c:yVal>
            <c:numRef>
              <c:f>Active!$M$21:$M$1005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00-42C1-8F3D-3A80D58A31A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Active!$D$21:$D$105</c:f>
                <c:numCache>
                  <c:formatCode>General</c:formatCode>
                  <c:ptCount val="85"/>
                  <c:pt idx="13">
                    <c:v>0</c:v>
                  </c:pt>
                </c:numCache>
              </c:numRef>
            </c:plus>
            <c:minus>
              <c:numRef>
                <c:f>Active!$D$21:$D$105</c:f>
                <c:numCache>
                  <c:formatCode>General</c:formatCode>
                  <c:ptCount val="85"/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-3236</c:v>
                </c:pt>
                <c:pt idx="1">
                  <c:v>-3122</c:v>
                </c:pt>
                <c:pt idx="2">
                  <c:v>-3103</c:v>
                </c:pt>
                <c:pt idx="3">
                  <c:v>-3024</c:v>
                </c:pt>
                <c:pt idx="4">
                  <c:v>-3022</c:v>
                </c:pt>
                <c:pt idx="5">
                  <c:v>-3020</c:v>
                </c:pt>
                <c:pt idx="6">
                  <c:v>-3017</c:v>
                </c:pt>
                <c:pt idx="7">
                  <c:v>-2906</c:v>
                </c:pt>
                <c:pt idx="8">
                  <c:v>-413</c:v>
                </c:pt>
                <c:pt idx="9">
                  <c:v>-231</c:v>
                </c:pt>
                <c:pt idx="10">
                  <c:v>-193</c:v>
                </c:pt>
                <c:pt idx="11">
                  <c:v>-132.5</c:v>
                </c:pt>
                <c:pt idx="12">
                  <c:v>-102.5</c:v>
                </c:pt>
                <c:pt idx="13">
                  <c:v>0</c:v>
                </c:pt>
                <c:pt idx="14">
                  <c:v>0.5</c:v>
                </c:pt>
                <c:pt idx="15">
                  <c:v>957</c:v>
                </c:pt>
                <c:pt idx="16">
                  <c:v>999</c:v>
                </c:pt>
                <c:pt idx="17">
                  <c:v>1006.5</c:v>
                </c:pt>
                <c:pt idx="18">
                  <c:v>1021.5</c:v>
                </c:pt>
                <c:pt idx="19">
                  <c:v>1116</c:v>
                </c:pt>
                <c:pt idx="20">
                  <c:v>1203</c:v>
                </c:pt>
                <c:pt idx="21">
                  <c:v>1249.5</c:v>
                </c:pt>
                <c:pt idx="22">
                  <c:v>1351.5</c:v>
                </c:pt>
                <c:pt idx="23">
                  <c:v>2483</c:v>
                </c:pt>
                <c:pt idx="24">
                  <c:v>2597</c:v>
                </c:pt>
                <c:pt idx="25">
                  <c:v>2608.5</c:v>
                </c:pt>
                <c:pt idx="26">
                  <c:v>2672.5</c:v>
                </c:pt>
                <c:pt idx="27">
                  <c:v>2775</c:v>
                </c:pt>
                <c:pt idx="28">
                  <c:v>2888.5</c:v>
                </c:pt>
                <c:pt idx="29">
                  <c:v>2919</c:v>
                </c:pt>
                <c:pt idx="30">
                  <c:v>49920</c:v>
                </c:pt>
                <c:pt idx="31">
                  <c:v>50922.5</c:v>
                </c:pt>
                <c:pt idx="32">
                  <c:v>51002</c:v>
                </c:pt>
                <c:pt idx="33">
                  <c:v>51013.5</c:v>
                </c:pt>
                <c:pt idx="34">
                  <c:v>51021</c:v>
                </c:pt>
                <c:pt idx="35">
                  <c:v>51032.5</c:v>
                </c:pt>
                <c:pt idx="36">
                  <c:v>51222</c:v>
                </c:pt>
                <c:pt idx="37">
                  <c:v>51601.5</c:v>
                </c:pt>
                <c:pt idx="38">
                  <c:v>52342.5</c:v>
                </c:pt>
                <c:pt idx="39">
                  <c:v>52357.5</c:v>
                </c:pt>
                <c:pt idx="40">
                  <c:v>52372.5</c:v>
                </c:pt>
                <c:pt idx="41">
                  <c:v>52448.5</c:v>
                </c:pt>
                <c:pt idx="42">
                  <c:v>52452.5</c:v>
                </c:pt>
                <c:pt idx="43">
                  <c:v>53739.5</c:v>
                </c:pt>
                <c:pt idx="44">
                  <c:v>53811.5</c:v>
                </c:pt>
                <c:pt idx="45">
                  <c:v>53819</c:v>
                </c:pt>
                <c:pt idx="46">
                  <c:v>53826.5</c:v>
                </c:pt>
                <c:pt idx="47">
                  <c:v>55147.5</c:v>
                </c:pt>
                <c:pt idx="48">
                  <c:v>55163</c:v>
                </c:pt>
                <c:pt idx="49">
                  <c:v>55257.5</c:v>
                </c:pt>
                <c:pt idx="50">
                  <c:v>55303</c:v>
                </c:pt>
                <c:pt idx="51">
                  <c:v>55307</c:v>
                </c:pt>
                <c:pt idx="52">
                  <c:v>55466</c:v>
                </c:pt>
                <c:pt idx="53">
                  <c:v>55492.5</c:v>
                </c:pt>
                <c:pt idx="54">
                  <c:v>55629</c:v>
                </c:pt>
                <c:pt idx="55">
                  <c:v>56480</c:v>
                </c:pt>
                <c:pt idx="56">
                  <c:v>56518</c:v>
                </c:pt>
                <c:pt idx="57">
                  <c:v>56537</c:v>
                </c:pt>
                <c:pt idx="58">
                  <c:v>56597.5</c:v>
                </c:pt>
                <c:pt idx="59">
                  <c:v>57026</c:v>
                </c:pt>
                <c:pt idx="60">
                  <c:v>57060</c:v>
                </c:pt>
                <c:pt idx="61">
                  <c:v>57075</c:v>
                </c:pt>
                <c:pt idx="62">
                  <c:v>57075</c:v>
                </c:pt>
                <c:pt idx="63">
                  <c:v>57615.5</c:v>
                </c:pt>
                <c:pt idx="64">
                  <c:v>57862</c:v>
                </c:pt>
                <c:pt idx="65">
                  <c:v>57960.5</c:v>
                </c:pt>
                <c:pt idx="66">
                  <c:v>58055</c:v>
                </c:pt>
                <c:pt idx="67">
                  <c:v>58078</c:v>
                </c:pt>
                <c:pt idx="68">
                  <c:v>58078.5</c:v>
                </c:pt>
                <c:pt idx="69">
                  <c:v>58089.5</c:v>
                </c:pt>
                <c:pt idx="70">
                  <c:v>58392.5</c:v>
                </c:pt>
                <c:pt idx="71">
                  <c:v>59073</c:v>
                </c:pt>
                <c:pt idx="72">
                  <c:v>59183</c:v>
                </c:pt>
                <c:pt idx="73">
                  <c:v>59501.5</c:v>
                </c:pt>
                <c:pt idx="74">
                  <c:v>59509</c:v>
                </c:pt>
                <c:pt idx="75">
                  <c:v>59528</c:v>
                </c:pt>
                <c:pt idx="76">
                  <c:v>59547</c:v>
                </c:pt>
                <c:pt idx="77">
                  <c:v>59626.5</c:v>
                </c:pt>
                <c:pt idx="78">
                  <c:v>59626.5</c:v>
                </c:pt>
                <c:pt idx="79">
                  <c:v>60466.5</c:v>
                </c:pt>
                <c:pt idx="80">
                  <c:v>60565</c:v>
                </c:pt>
                <c:pt idx="81">
                  <c:v>60644.5</c:v>
                </c:pt>
                <c:pt idx="82">
                  <c:v>60644.5</c:v>
                </c:pt>
                <c:pt idx="83">
                  <c:v>60701.5</c:v>
                </c:pt>
                <c:pt idx="84">
                  <c:v>60735.5</c:v>
                </c:pt>
                <c:pt idx="85">
                  <c:v>60739</c:v>
                </c:pt>
                <c:pt idx="86">
                  <c:v>60781</c:v>
                </c:pt>
                <c:pt idx="87">
                  <c:v>60788.5</c:v>
                </c:pt>
                <c:pt idx="88">
                  <c:v>60856.5</c:v>
                </c:pt>
                <c:pt idx="89">
                  <c:v>60856.5</c:v>
                </c:pt>
                <c:pt idx="90">
                  <c:v>60856.5</c:v>
                </c:pt>
                <c:pt idx="91">
                  <c:v>60879.5</c:v>
                </c:pt>
                <c:pt idx="92">
                  <c:v>61095.5</c:v>
                </c:pt>
                <c:pt idx="93">
                  <c:v>61095.5</c:v>
                </c:pt>
                <c:pt idx="94">
                  <c:v>61114.5</c:v>
                </c:pt>
                <c:pt idx="95">
                  <c:v>61232</c:v>
                </c:pt>
                <c:pt idx="96">
                  <c:v>61859.5</c:v>
                </c:pt>
                <c:pt idx="97">
                  <c:v>61969.5</c:v>
                </c:pt>
                <c:pt idx="98">
                  <c:v>62102</c:v>
                </c:pt>
                <c:pt idx="99">
                  <c:v>62238.5</c:v>
                </c:pt>
                <c:pt idx="100">
                  <c:v>62238.5</c:v>
                </c:pt>
                <c:pt idx="101">
                  <c:v>62322</c:v>
                </c:pt>
                <c:pt idx="102">
                  <c:v>62360</c:v>
                </c:pt>
                <c:pt idx="103">
                  <c:v>62360</c:v>
                </c:pt>
                <c:pt idx="104">
                  <c:v>62549</c:v>
                </c:pt>
                <c:pt idx="105">
                  <c:v>63214.5</c:v>
                </c:pt>
                <c:pt idx="106">
                  <c:v>63214.5</c:v>
                </c:pt>
                <c:pt idx="107">
                  <c:v>63434.5</c:v>
                </c:pt>
                <c:pt idx="108">
                  <c:v>63590</c:v>
                </c:pt>
                <c:pt idx="109">
                  <c:v>63590</c:v>
                </c:pt>
                <c:pt idx="110">
                  <c:v>63715</c:v>
                </c:pt>
                <c:pt idx="111">
                  <c:v>63897</c:v>
                </c:pt>
                <c:pt idx="112">
                  <c:v>63931</c:v>
                </c:pt>
                <c:pt idx="113">
                  <c:v>64574</c:v>
                </c:pt>
                <c:pt idx="114">
                  <c:v>64725.5</c:v>
                </c:pt>
                <c:pt idx="115">
                  <c:v>64843</c:v>
                </c:pt>
                <c:pt idx="116">
                  <c:v>64979</c:v>
                </c:pt>
                <c:pt idx="117">
                  <c:v>64979</c:v>
                </c:pt>
                <c:pt idx="118">
                  <c:v>65017.5</c:v>
                </c:pt>
                <c:pt idx="119">
                  <c:v>66668</c:v>
                </c:pt>
                <c:pt idx="120">
                  <c:v>67610.5</c:v>
                </c:pt>
                <c:pt idx="121">
                  <c:v>67944</c:v>
                </c:pt>
                <c:pt idx="122">
                  <c:v>68814</c:v>
                </c:pt>
                <c:pt idx="123">
                  <c:v>69193</c:v>
                </c:pt>
                <c:pt idx="124">
                  <c:v>69307</c:v>
                </c:pt>
                <c:pt idx="125">
                  <c:v>70321</c:v>
                </c:pt>
                <c:pt idx="126">
                  <c:v>71742</c:v>
                </c:pt>
                <c:pt idx="127">
                  <c:v>71749.5</c:v>
                </c:pt>
                <c:pt idx="128">
                  <c:v>71753.5</c:v>
                </c:pt>
                <c:pt idx="129">
                  <c:v>71761</c:v>
                </c:pt>
                <c:pt idx="130">
                  <c:v>71764.5</c:v>
                </c:pt>
                <c:pt idx="131">
                  <c:v>71765</c:v>
                </c:pt>
                <c:pt idx="132">
                  <c:v>71793.5</c:v>
                </c:pt>
                <c:pt idx="133">
                  <c:v>72796.5</c:v>
                </c:pt>
                <c:pt idx="134">
                  <c:v>73217</c:v>
                </c:pt>
                <c:pt idx="135">
                  <c:v>73414.5</c:v>
                </c:pt>
                <c:pt idx="136">
                  <c:v>77461</c:v>
                </c:pt>
                <c:pt idx="137">
                  <c:v>79933</c:v>
                </c:pt>
                <c:pt idx="138">
                  <c:v>84305.5</c:v>
                </c:pt>
                <c:pt idx="139">
                  <c:v>87228.5</c:v>
                </c:pt>
                <c:pt idx="140">
                  <c:v>88421</c:v>
                </c:pt>
                <c:pt idx="141">
                  <c:v>89681.5</c:v>
                </c:pt>
                <c:pt idx="142">
                  <c:v>90030</c:v>
                </c:pt>
                <c:pt idx="143">
                  <c:v>90060.5</c:v>
                </c:pt>
                <c:pt idx="144">
                  <c:v>91143</c:v>
                </c:pt>
                <c:pt idx="145">
                  <c:v>91260.5</c:v>
                </c:pt>
                <c:pt idx="146">
                  <c:v>91324.5</c:v>
                </c:pt>
                <c:pt idx="147">
                  <c:v>91363</c:v>
                </c:pt>
                <c:pt idx="148">
                  <c:v>92509.5</c:v>
                </c:pt>
                <c:pt idx="149">
                  <c:v>92786.5</c:v>
                </c:pt>
                <c:pt idx="150">
                  <c:v>93002</c:v>
                </c:pt>
                <c:pt idx="151">
                  <c:v>96973.5</c:v>
                </c:pt>
                <c:pt idx="152">
                  <c:v>99738</c:v>
                </c:pt>
                <c:pt idx="153">
                  <c:v>103671.5</c:v>
                </c:pt>
              </c:numCache>
            </c:numRef>
          </c:xVal>
          <c:yVal>
            <c:numRef>
              <c:f>Active!$N$21:$N$1005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00-42C1-8F3D-3A80D58A31A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Active!$F$21:$F$1005</c:f>
              <c:numCache>
                <c:formatCode>General</c:formatCode>
                <c:ptCount val="985"/>
                <c:pt idx="0">
                  <c:v>-3236</c:v>
                </c:pt>
                <c:pt idx="1">
                  <c:v>-3122</c:v>
                </c:pt>
                <c:pt idx="2">
                  <c:v>-3103</c:v>
                </c:pt>
                <c:pt idx="3">
                  <c:v>-3024</c:v>
                </c:pt>
                <c:pt idx="4">
                  <c:v>-3022</c:v>
                </c:pt>
                <c:pt idx="5">
                  <c:v>-3020</c:v>
                </c:pt>
                <c:pt idx="6">
                  <c:v>-3017</c:v>
                </c:pt>
                <c:pt idx="7">
                  <c:v>-2906</c:v>
                </c:pt>
                <c:pt idx="8">
                  <c:v>-413</c:v>
                </c:pt>
                <c:pt idx="9">
                  <c:v>-231</c:v>
                </c:pt>
                <c:pt idx="10">
                  <c:v>-193</c:v>
                </c:pt>
                <c:pt idx="11">
                  <c:v>-132.5</c:v>
                </c:pt>
                <c:pt idx="12">
                  <c:v>-102.5</c:v>
                </c:pt>
                <c:pt idx="13">
                  <c:v>0</c:v>
                </c:pt>
                <c:pt idx="14">
                  <c:v>0.5</c:v>
                </c:pt>
                <c:pt idx="15">
                  <c:v>957</c:v>
                </c:pt>
                <c:pt idx="16">
                  <c:v>999</c:v>
                </c:pt>
                <c:pt idx="17">
                  <c:v>1006.5</c:v>
                </c:pt>
                <c:pt idx="18">
                  <c:v>1021.5</c:v>
                </c:pt>
                <c:pt idx="19">
                  <c:v>1116</c:v>
                </c:pt>
                <c:pt idx="20">
                  <c:v>1203</c:v>
                </c:pt>
                <c:pt idx="21">
                  <c:v>1249.5</c:v>
                </c:pt>
                <c:pt idx="22">
                  <c:v>1351.5</c:v>
                </c:pt>
                <c:pt idx="23">
                  <c:v>2483</c:v>
                </c:pt>
                <c:pt idx="24">
                  <c:v>2597</c:v>
                </c:pt>
                <c:pt idx="25">
                  <c:v>2608.5</c:v>
                </c:pt>
                <c:pt idx="26">
                  <c:v>2672.5</c:v>
                </c:pt>
                <c:pt idx="27">
                  <c:v>2775</c:v>
                </c:pt>
                <c:pt idx="28">
                  <c:v>2888.5</c:v>
                </c:pt>
                <c:pt idx="29">
                  <c:v>2919</c:v>
                </c:pt>
                <c:pt idx="30">
                  <c:v>49920</c:v>
                </c:pt>
                <c:pt idx="31">
                  <c:v>50922.5</c:v>
                </c:pt>
                <c:pt idx="32">
                  <c:v>51002</c:v>
                </c:pt>
                <c:pt idx="33">
                  <c:v>51013.5</c:v>
                </c:pt>
                <c:pt idx="34">
                  <c:v>51021</c:v>
                </c:pt>
                <c:pt idx="35">
                  <c:v>51032.5</c:v>
                </c:pt>
                <c:pt idx="36">
                  <c:v>51222</c:v>
                </c:pt>
                <c:pt idx="37">
                  <c:v>51601.5</c:v>
                </c:pt>
                <c:pt idx="38">
                  <c:v>52342.5</c:v>
                </c:pt>
                <c:pt idx="39">
                  <c:v>52357.5</c:v>
                </c:pt>
                <c:pt idx="40">
                  <c:v>52372.5</c:v>
                </c:pt>
                <c:pt idx="41">
                  <c:v>52448.5</c:v>
                </c:pt>
                <c:pt idx="42">
                  <c:v>52452.5</c:v>
                </c:pt>
                <c:pt idx="43">
                  <c:v>53739.5</c:v>
                </c:pt>
                <c:pt idx="44">
                  <c:v>53811.5</c:v>
                </c:pt>
                <c:pt idx="45">
                  <c:v>53819</c:v>
                </c:pt>
                <c:pt idx="46">
                  <c:v>53826.5</c:v>
                </c:pt>
                <c:pt idx="47">
                  <c:v>55147.5</c:v>
                </c:pt>
                <c:pt idx="48">
                  <c:v>55163</c:v>
                </c:pt>
                <c:pt idx="49">
                  <c:v>55257.5</c:v>
                </c:pt>
                <c:pt idx="50">
                  <c:v>55303</c:v>
                </c:pt>
                <c:pt idx="51">
                  <c:v>55307</c:v>
                </c:pt>
                <c:pt idx="52">
                  <c:v>55466</c:v>
                </c:pt>
                <c:pt idx="53">
                  <c:v>55492.5</c:v>
                </c:pt>
                <c:pt idx="54">
                  <c:v>55629</c:v>
                </c:pt>
                <c:pt idx="55">
                  <c:v>56480</c:v>
                </c:pt>
                <c:pt idx="56">
                  <c:v>56518</c:v>
                </c:pt>
                <c:pt idx="57">
                  <c:v>56537</c:v>
                </c:pt>
                <c:pt idx="58">
                  <c:v>56597.5</c:v>
                </c:pt>
                <c:pt idx="59">
                  <c:v>57026</c:v>
                </c:pt>
                <c:pt idx="60">
                  <c:v>57060</c:v>
                </c:pt>
                <c:pt idx="61">
                  <c:v>57075</c:v>
                </c:pt>
                <c:pt idx="62">
                  <c:v>57075</c:v>
                </c:pt>
                <c:pt idx="63">
                  <c:v>57615.5</c:v>
                </c:pt>
                <c:pt idx="64">
                  <c:v>57862</c:v>
                </c:pt>
                <c:pt idx="65">
                  <c:v>57960.5</c:v>
                </c:pt>
                <c:pt idx="66">
                  <c:v>58055</c:v>
                </c:pt>
                <c:pt idx="67">
                  <c:v>58078</c:v>
                </c:pt>
                <c:pt idx="68">
                  <c:v>58078.5</c:v>
                </c:pt>
                <c:pt idx="69">
                  <c:v>58089.5</c:v>
                </c:pt>
                <c:pt idx="70">
                  <c:v>58392.5</c:v>
                </c:pt>
                <c:pt idx="71">
                  <c:v>59073</c:v>
                </c:pt>
                <c:pt idx="72">
                  <c:v>59183</c:v>
                </c:pt>
                <c:pt idx="73">
                  <c:v>59501.5</c:v>
                </c:pt>
                <c:pt idx="74">
                  <c:v>59509</c:v>
                </c:pt>
                <c:pt idx="75">
                  <c:v>59528</c:v>
                </c:pt>
                <c:pt idx="76">
                  <c:v>59547</c:v>
                </c:pt>
                <c:pt idx="77">
                  <c:v>59626.5</c:v>
                </c:pt>
                <c:pt idx="78">
                  <c:v>59626.5</c:v>
                </c:pt>
                <c:pt idx="79">
                  <c:v>60466.5</c:v>
                </c:pt>
                <c:pt idx="80">
                  <c:v>60565</c:v>
                </c:pt>
                <c:pt idx="81">
                  <c:v>60644.5</c:v>
                </c:pt>
                <c:pt idx="82">
                  <c:v>60644.5</c:v>
                </c:pt>
                <c:pt idx="83">
                  <c:v>60701.5</c:v>
                </c:pt>
                <c:pt idx="84">
                  <c:v>60735.5</c:v>
                </c:pt>
                <c:pt idx="85">
                  <c:v>60739</c:v>
                </c:pt>
                <c:pt idx="86">
                  <c:v>60781</c:v>
                </c:pt>
                <c:pt idx="87">
                  <c:v>60788.5</c:v>
                </c:pt>
                <c:pt idx="88">
                  <c:v>60856.5</c:v>
                </c:pt>
                <c:pt idx="89">
                  <c:v>60856.5</c:v>
                </c:pt>
                <c:pt idx="90">
                  <c:v>60856.5</c:v>
                </c:pt>
                <c:pt idx="91">
                  <c:v>60879.5</c:v>
                </c:pt>
                <c:pt idx="92">
                  <c:v>61095.5</c:v>
                </c:pt>
                <c:pt idx="93">
                  <c:v>61095.5</c:v>
                </c:pt>
                <c:pt idx="94">
                  <c:v>61114.5</c:v>
                </c:pt>
                <c:pt idx="95">
                  <c:v>61232</c:v>
                </c:pt>
                <c:pt idx="96">
                  <c:v>61859.5</c:v>
                </c:pt>
                <c:pt idx="97">
                  <c:v>61969.5</c:v>
                </c:pt>
                <c:pt idx="98">
                  <c:v>62102</c:v>
                </c:pt>
                <c:pt idx="99">
                  <c:v>62238.5</c:v>
                </c:pt>
                <c:pt idx="100">
                  <c:v>62238.5</c:v>
                </c:pt>
                <c:pt idx="101">
                  <c:v>62322</c:v>
                </c:pt>
                <c:pt idx="102">
                  <c:v>62360</c:v>
                </c:pt>
                <c:pt idx="103">
                  <c:v>62360</c:v>
                </c:pt>
                <c:pt idx="104">
                  <c:v>62549</c:v>
                </c:pt>
                <c:pt idx="105">
                  <c:v>63214.5</c:v>
                </c:pt>
                <c:pt idx="106">
                  <c:v>63214.5</c:v>
                </c:pt>
                <c:pt idx="107">
                  <c:v>63434.5</c:v>
                </c:pt>
                <c:pt idx="108">
                  <c:v>63590</c:v>
                </c:pt>
                <c:pt idx="109">
                  <c:v>63590</c:v>
                </c:pt>
                <c:pt idx="110">
                  <c:v>63715</c:v>
                </c:pt>
                <c:pt idx="111">
                  <c:v>63897</c:v>
                </c:pt>
                <c:pt idx="112">
                  <c:v>63931</c:v>
                </c:pt>
                <c:pt idx="113">
                  <c:v>64574</c:v>
                </c:pt>
                <c:pt idx="114">
                  <c:v>64725.5</c:v>
                </c:pt>
                <c:pt idx="115">
                  <c:v>64843</c:v>
                </c:pt>
                <c:pt idx="116">
                  <c:v>64979</c:v>
                </c:pt>
                <c:pt idx="117">
                  <c:v>64979</c:v>
                </c:pt>
                <c:pt idx="118">
                  <c:v>65017.5</c:v>
                </c:pt>
                <c:pt idx="119">
                  <c:v>66668</c:v>
                </c:pt>
                <c:pt idx="120">
                  <c:v>67610.5</c:v>
                </c:pt>
                <c:pt idx="121">
                  <c:v>67944</c:v>
                </c:pt>
                <c:pt idx="122">
                  <c:v>68814</c:v>
                </c:pt>
                <c:pt idx="123">
                  <c:v>69193</c:v>
                </c:pt>
                <c:pt idx="124">
                  <c:v>69307</c:v>
                </c:pt>
                <c:pt idx="125">
                  <c:v>70321</c:v>
                </c:pt>
                <c:pt idx="126">
                  <c:v>71742</c:v>
                </c:pt>
                <c:pt idx="127">
                  <c:v>71749.5</c:v>
                </c:pt>
                <c:pt idx="128">
                  <c:v>71753.5</c:v>
                </c:pt>
                <c:pt idx="129">
                  <c:v>71761</c:v>
                </c:pt>
                <c:pt idx="130">
                  <c:v>71764.5</c:v>
                </c:pt>
                <c:pt idx="131">
                  <c:v>71765</c:v>
                </c:pt>
                <c:pt idx="132">
                  <c:v>71793.5</c:v>
                </c:pt>
                <c:pt idx="133">
                  <c:v>72796.5</c:v>
                </c:pt>
                <c:pt idx="134">
                  <c:v>73217</c:v>
                </c:pt>
                <c:pt idx="135">
                  <c:v>73414.5</c:v>
                </c:pt>
                <c:pt idx="136">
                  <c:v>77461</c:v>
                </c:pt>
                <c:pt idx="137">
                  <c:v>79933</c:v>
                </c:pt>
                <c:pt idx="138">
                  <c:v>84305.5</c:v>
                </c:pt>
                <c:pt idx="139">
                  <c:v>87228.5</c:v>
                </c:pt>
                <c:pt idx="140">
                  <c:v>88421</c:v>
                </c:pt>
                <c:pt idx="141">
                  <c:v>89681.5</c:v>
                </c:pt>
                <c:pt idx="142">
                  <c:v>90030</c:v>
                </c:pt>
                <c:pt idx="143">
                  <c:v>90060.5</c:v>
                </c:pt>
                <c:pt idx="144">
                  <c:v>91143</c:v>
                </c:pt>
                <c:pt idx="145">
                  <c:v>91260.5</c:v>
                </c:pt>
                <c:pt idx="146">
                  <c:v>91324.5</c:v>
                </c:pt>
                <c:pt idx="147">
                  <c:v>91363</c:v>
                </c:pt>
                <c:pt idx="148">
                  <c:v>92509.5</c:v>
                </c:pt>
                <c:pt idx="149">
                  <c:v>92786.5</c:v>
                </c:pt>
                <c:pt idx="150">
                  <c:v>93002</c:v>
                </c:pt>
                <c:pt idx="151">
                  <c:v>96973.5</c:v>
                </c:pt>
                <c:pt idx="152">
                  <c:v>99738</c:v>
                </c:pt>
                <c:pt idx="153">
                  <c:v>103671.5</c:v>
                </c:pt>
              </c:numCache>
            </c:numRef>
          </c:xVal>
          <c:yVal>
            <c:numRef>
              <c:f>Active!$O$21:$O$1005</c:f>
              <c:numCache>
                <c:formatCode>General</c:formatCode>
                <c:ptCount val="985"/>
                <c:pt idx="36">
                  <c:v>6.6320934409860616E-2</c:v>
                </c:pt>
                <c:pt idx="61">
                  <c:v>6.6984661097987175E-2</c:v>
                </c:pt>
                <c:pt idx="62">
                  <c:v>6.6984661097987175E-2</c:v>
                </c:pt>
                <c:pt idx="63">
                  <c:v>6.7045953473680392E-2</c:v>
                </c:pt>
                <c:pt idx="64">
                  <c:v>6.7073906425777291E-2</c:v>
                </c:pt>
                <c:pt idx="65">
                  <c:v>6.7085076266676064E-2</c:v>
                </c:pt>
                <c:pt idx="66">
                  <c:v>6.7095792509974869E-2</c:v>
                </c:pt>
                <c:pt idx="67">
                  <c:v>6.7098400696174579E-2</c:v>
                </c:pt>
                <c:pt idx="68">
                  <c:v>6.7098457395874569E-2</c:v>
                </c:pt>
                <c:pt idx="69">
                  <c:v>6.7099704789274434E-2</c:v>
                </c:pt>
                <c:pt idx="70">
                  <c:v>6.7134064807470639E-2</c:v>
                </c:pt>
                <c:pt idx="71">
                  <c:v>6.721123309916209E-2</c:v>
                </c:pt>
                <c:pt idx="72">
                  <c:v>6.7223707033160718E-2</c:v>
                </c:pt>
                <c:pt idx="73">
                  <c:v>6.7259824742056717E-2</c:v>
                </c:pt>
                <c:pt idx="74">
                  <c:v>6.7260675237556619E-2</c:v>
                </c:pt>
                <c:pt idx="75">
                  <c:v>6.726282982615639E-2</c:v>
                </c:pt>
                <c:pt idx="76">
                  <c:v>6.7264984414756146E-2</c:v>
                </c:pt>
                <c:pt idx="77">
                  <c:v>6.7273999667055148E-2</c:v>
                </c:pt>
                <c:pt idx="78">
                  <c:v>6.7273999667055148E-2</c:v>
                </c:pt>
                <c:pt idx="79">
                  <c:v>6.7369255163044608E-2</c:v>
                </c:pt>
                <c:pt idx="80">
                  <c:v>6.7380425003943367E-2</c:v>
                </c:pt>
                <c:pt idx="81">
                  <c:v>6.7389440256242369E-2</c:v>
                </c:pt>
                <c:pt idx="82">
                  <c:v>6.7389440256242369E-2</c:v>
                </c:pt>
                <c:pt idx="83">
                  <c:v>6.7395904022041653E-2</c:v>
                </c:pt>
                <c:pt idx="84">
                  <c:v>6.7399759601641226E-2</c:v>
                </c:pt>
                <c:pt idx="85">
                  <c:v>6.7400156499541189E-2</c:v>
                </c:pt>
                <c:pt idx="86">
                  <c:v>6.7404919274340655E-2</c:v>
                </c:pt>
                <c:pt idx="87">
                  <c:v>6.7405769769840571E-2</c:v>
                </c:pt>
                <c:pt idx="88">
                  <c:v>6.7413480929039718E-2</c:v>
                </c:pt>
                <c:pt idx="89">
                  <c:v>6.7413480929039718E-2</c:v>
                </c:pt>
                <c:pt idx="90">
                  <c:v>6.7413480929039718E-2</c:v>
                </c:pt>
                <c:pt idx="91">
                  <c:v>6.7416089115239428E-2</c:v>
                </c:pt>
                <c:pt idx="92">
                  <c:v>6.7440583385636715E-2</c:v>
                </c:pt>
                <c:pt idx="93">
                  <c:v>6.7440583385636715E-2</c:v>
                </c:pt>
                <c:pt idx="94">
                  <c:v>6.7442737974236472E-2</c:v>
                </c:pt>
                <c:pt idx="95">
                  <c:v>6.7456062403735001E-2</c:v>
                </c:pt>
                <c:pt idx="96">
                  <c:v>6.7527220527227122E-2</c:v>
                </c:pt>
                <c:pt idx="97">
                  <c:v>6.7539694461225749E-2</c:v>
                </c:pt>
                <c:pt idx="98">
                  <c:v>6.7554719881724082E-2</c:v>
                </c:pt>
                <c:pt idx="99">
                  <c:v>6.7570198899822367E-2</c:v>
                </c:pt>
                <c:pt idx="100">
                  <c:v>6.7570198899822367E-2</c:v>
                </c:pt>
                <c:pt idx="101">
                  <c:v>6.7579667749721323E-2</c:v>
                </c:pt>
                <c:pt idx="102">
                  <c:v>6.758397692692085E-2</c:v>
                </c:pt>
                <c:pt idx="103">
                  <c:v>6.758397692692085E-2</c:v>
                </c:pt>
                <c:pt idx="104">
                  <c:v>6.7605409413518475E-2</c:v>
                </c:pt>
                <c:pt idx="105">
                  <c:v>6.7680876714210123E-2</c:v>
                </c:pt>
                <c:pt idx="106">
                  <c:v>6.7680876714210123E-2</c:v>
                </c:pt>
                <c:pt idx="107">
                  <c:v>6.7705824582207363E-2</c:v>
                </c:pt>
                <c:pt idx="108">
                  <c:v>6.7723458188905405E-2</c:v>
                </c:pt>
                <c:pt idx="109">
                  <c:v>6.7723458188905405E-2</c:v>
                </c:pt>
                <c:pt idx="110">
                  <c:v>6.7737633113903836E-2</c:v>
                </c:pt>
                <c:pt idx="111">
                  <c:v>6.7758271804701564E-2</c:v>
                </c:pt>
                <c:pt idx="112">
                  <c:v>6.7762127384301124E-2</c:v>
                </c:pt>
                <c:pt idx="113">
                  <c:v>6.7835043198493067E-2</c:v>
                </c:pt>
                <c:pt idx="114">
                  <c:v>6.7852223207591156E-2</c:v>
                </c:pt>
                <c:pt idx="115">
                  <c:v>6.7865547637089685E-2</c:v>
                </c:pt>
                <c:pt idx="116">
                  <c:v>6.788096995548798E-2</c:v>
                </c:pt>
                <c:pt idx="117">
                  <c:v>6.788096995548798E-2</c:v>
                </c:pt>
                <c:pt idx="118">
                  <c:v>6.7885335832387497E-2</c:v>
                </c:pt>
                <c:pt idx="119">
                  <c:v>6.8072501542066788E-2</c:v>
                </c:pt>
                <c:pt idx="120">
                  <c:v>6.817938047655496E-2</c:v>
                </c:pt>
                <c:pt idx="121">
                  <c:v>6.8217199176450777E-2</c:v>
                </c:pt>
                <c:pt idx="122">
                  <c:v>6.8315856654439858E-2</c:v>
                </c:pt>
                <c:pt idx="123">
                  <c:v>6.8358835027035103E-2</c:v>
                </c:pt>
                <c:pt idx="124">
                  <c:v>6.837176255863367E-2</c:v>
                </c:pt>
                <c:pt idx="125">
                  <c:v>6.8486749550220938E-2</c:v>
                </c:pt>
                <c:pt idx="126">
                  <c:v>6.8647890097603109E-2</c:v>
                </c:pt>
                <c:pt idx="127">
                  <c:v>6.8648740593103011E-2</c:v>
                </c:pt>
                <c:pt idx="128">
                  <c:v>6.8649194190702964E-2</c:v>
                </c:pt>
                <c:pt idx="129">
                  <c:v>6.8650044686202866E-2</c:v>
                </c:pt>
                <c:pt idx="130">
                  <c:v>6.8650441584102828E-2</c:v>
                </c:pt>
                <c:pt idx="131">
                  <c:v>6.8650498283802819E-2</c:v>
                </c:pt>
                <c:pt idx="132">
                  <c:v>6.8653730166702454E-2</c:v>
                </c:pt>
                <c:pt idx="133">
                  <c:v>6.8767469764889871E-2</c:v>
                </c:pt>
                <c:pt idx="134">
                  <c:v>6.8815154212584592E-2</c:v>
                </c:pt>
                <c:pt idx="135">
                  <c:v>6.8837550594082114E-2</c:v>
                </c:pt>
                <c:pt idx="136">
                  <c:v>6.9296421266131336E-2</c:v>
                </c:pt>
                <c:pt idx="137">
                  <c:v>6.9576744582900307E-2</c:v>
                </c:pt>
                <c:pt idx="138">
                  <c:v>7.0072583459345444E-2</c:v>
                </c:pt>
                <c:pt idx="139">
                  <c:v>7.0404049905508762E-2</c:v>
                </c:pt>
                <c:pt idx="140">
                  <c:v>7.0539278689993795E-2</c:v>
                </c:pt>
                <c:pt idx="141">
                  <c:v>7.0682218633677976E-2</c:v>
                </c:pt>
                <c:pt idx="142">
                  <c:v>7.0721738324573596E-2</c:v>
                </c:pt>
                <c:pt idx="143">
                  <c:v>7.0725197006273222E-2</c:v>
                </c:pt>
                <c:pt idx="144">
                  <c:v>7.0847951856759642E-2</c:v>
                </c:pt>
                <c:pt idx="145">
                  <c:v>7.0861276286258157E-2</c:v>
                </c:pt>
                <c:pt idx="146">
                  <c:v>7.0868533847857351E-2</c:v>
                </c:pt>
                <c:pt idx="147">
                  <c:v>7.0872899724756883E-2</c:v>
                </c:pt>
                <c:pt idx="148">
                  <c:v>7.1002912136842483E-2</c:v>
                </c:pt>
                <c:pt idx="149">
                  <c:v>7.1034323770639007E-2</c:v>
                </c:pt>
                <c:pt idx="150">
                  <c:v>7.1058761341336305E-2</c:v>
                </c:pt>
                <c:pt idx="151">
                  <c:v>7.1509127058386468E-2</c:v>
                </c:pt>
                <c:pt idx="152">
                  <c:v>7.1822619699651771E-2</c:v>
                </c:pt>
                <c:pt idx="153">
                  <c:v>7.2268676239502408E-2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00-42C1-8F3D-3A80D58A31A4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Sine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Active!$V$2:$V$25</c:f>
              <c:numCache>
                <c:formatCode>General</c:formatCode>
                <c:ptCount val="24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  <c:pt idx="19">
                  <c:v>95000</c:v>
                </c:pt>
                <c:pt idx="20">
                  <c:v>100000</c:v>
                </c:pt>
                <c:pt idx="21">
                  <c:v>105000</c:v>
                </c:pt>
                <c:pt idx="22">
                  <c:v>110000</c:v>
                </c:pt>
              </c:numCache>
            </c:numRef>
          </c:xVal>
          <c:yVal>
            <c:numRef>
              <c:f>Active!$W$2:$W$25</c:f>
              <c:numCache>
                <c:formatCode>General</c:formatCode>
                <c:ptCount val="24"/>
                <c:pt idx="0">
                  <c:v>-9.8111078829117761E-3</c:v>
                </c:pt>
                <c:pt idx="1">
                  <c:v>-2.2521703999307544E-2</c:v>
                </c:pt>
                <c:pt idx="2">
                  <c:v>-3.303244437154379E-2</c:v>
                </c:pt>
                <c:pt idx="3">
                  <c:v>-4.0621928287015753E-2</c:v>
                </c:pt>
                <c:pt idx="4">
                  <c:v>-4.4764426415671445E-2</c:v>
                </c:pt>
                <c:pt idx="5">
                  <c:v>-4.5165708395046002E-2</c:v>
                </c:pt>
                <c:pt idx="6">
                  <c:v>-4.1783094143224959E-2</c:v>
                </c:pt>
                <c:pt idx="7">
                  <c:v>-3.4828362435894551E-2</c:v>
                </c:pt>
                <c:pt idx="8">
                  <c:v>-2.475331853275968E-2</c:v>
                </c:pt>
                <c:pt idx="9">
                  <c:v>-1.2219004395738458E-2</c:v>
                </c:pt>
                <c:pt idx="10">
                  <c:v>1.9493502283188281E-3</c:v>
                </c:pt>
                <c:pt idx="11">
                  <c:v>1.6818565851121181E-2</c:v>
                </c:pt>
                <c:pt idx="12">
                  <c:v>3.1411107882911793E-2</c:v>
                </c:pt>
                <c:pt idx="13">
                  <c:v>4.4771703999307536E-2</c:v>
                </c:pt>
                <c:pt idx="14">
                  <c:v>5.6032444371543783E-2</c:v>
                </c:pt>
                <c:pt idx="15">
                  <c:v>6.4471928287015756E-2</c:v>
                </c:pt>
                <c:pt idx="16">
                  <c:v>6.956442641567144E-2</c:v>
                </c:pt>
                <c:pt idx="17">
                  <c:v>7.1015708395046007E-2</c:v>
                </c:pt>
                <c:pt idx="18">
                  <c:v>6.8783094143224977E-2</c:v>
                </c:pt>
                <c:pt idx="19">
                  <c:v>6.3078362435894569E-2</c:v>
                </c:pt>
                <c:pt idx="20">
                  <c:v>5.435331853275964E-2</c:v>
                </c:pt>
                <c:pt idx="21">
                  <c:v>4.326900439573847E-2</c:v>
                </c:pt>
                <c:pt idx="22">
                  <c:v>3.0650649771681179E-2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00-42C1-8F3D-3A80D58A3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457320"/>
        <c:axId val="1"/>
      </c:scatterChart>
      <c:valAx>
        <c:axId val="69145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8006482982174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243111831442464E-2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457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00486223662884"/>
          <c:y val="0.92145141978098655"/>
          <c:w val="0.81847649918962717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V803 Aql - O-C Diagr.</a:t>
            </a:r>
          </a:p>
        </c:rich>
      </c:tx>
      <c:layout>
        <c:manualLayout>
          <c:xMode val="edge"/>
          <c:yMode val="edge"/>
          <c:x val="0.36688345774959946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23387818482885"/>
          <c:y val="0.14634168126798494"/>
          <c:w val="0.8051954434445416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A!$F$21:$F$1005</c:f>
              <c:numCache>
                <c:formatCode>General</c:formatCode>
                <c:ptCount val="985"/>
                <c:pt idx="0">
                  <c:v>-3235.5</c:v>
                </c:pt>
                <c:pt idx="1">
                  <c:v>-3121.5</c:v>
                </c:pt>
                <c:pt idx="2">
                  <c:v>-3102.5</c:v>
                </c:pt>
                <c:pt idx="3">
                  <c:v>-3023.5</c:v>
                </c:pt>
                <c:pt idx="4">
                  <c:v>-3021.5</c:v>
                </c:pt>
                <c:pt idx="5">
                  <c:v>-3019.5</c:v>
                </c:pt>
                <c:pt idx="6">
                  <c:v>-3016.5</c:v>
                </c:pt>
                <c:pt idx="7">
                  <c:v>-2905.5</c:v>
                </c:pt>
                <c:pt idx="8">
                  <c:v>-412.5</c:v>
                </c:pt>
                <c:pt idx="9">
                  <c:v>-230.5</c:v>
                </c:pt>
                <c:pt idx="10">
                  <c:v>-192.5</c:v>
                </c:pt>
                <c:pt idx="11">
                  <c:v>-132</c:v>
                </c:pt>
                <c:pt idx="12">
                  <c:v>-102</c:v>
                </c:pt>
                <c:pt idx="13">
                  <c:v>0.5</c:v>
                </c:pt>
                <c:pt idx="14">
                  <c:v>1</c:v>
                </c:pt>
                <c:pt idx="15">
                  <c:v>957.5</c:v>
                </c:pt>
                <c:pt idx="16">
                  <c:v>999.5</c:v>
                </c:pt>
                <c:pt idx="17">
                  <c:v>1007</c:v>
                </c:pt>
                <c:pt idx="18">
                  <c:v>1022</c:v>
                </c:pt>
                <c:pt idx="19">
                  <c:v>1116.5</c:v>
                </c:pt>
                <c:pt idx="20">
                  <c:v>1203.5</c:v>
                </c:pt>
                <c:pt idx="21">
                  <c:v>1250</c:v>
                </c:pt>
                <c:pt idx="22">
                  <c:v>1352</c:v>
                </c:pt>
                <c:pt idx="23">
                  <c:v>2483.5</c:v>
                </c:pt>
                <c:pt idx="24">
                  <c:v>2597.5</c:v>
                </c:pt>
                <c:pt idx="25">
                  <c:v>2609</c:v>
                </c:pt>
                <c:pt idx="26">
                  <c:v>2673</c:v>
                </c:pt>
                <c:pt idx="27">
                  <c:v>2775.5</c:v>
                </c:pt>
                <c:pt idx="28">
                  <c:v>2889</c:v>
                </c:pt>
                <c:pt idx="29">
                  <c:v>2919.5</c:v>
                </c:pt>
                <c:pt idx="30">
                  <c:v>49919.5</c:v>
                </c:pt>
                <c:pt idx="31">
                  <c:v>50922</c:v>
                </c:pt>
                <c:pt idx="32">
                  <c:v>51001.5</c:v>
                </c:pt>
                <c:pt idx="33">
                  <c:v>51013</c:v>
                </c:pt>
                <c:pt idx="34">
                  <c:v>51020.5</c:v>
                </c:pt>
                <c:pt idx="35">
                  <c:v>51032</c:v>
                </c:pt>
                <c:pt idx="36">
                  <c:v>51221.5</c:v>
                </c:pt>
                <c:pt idx="37">
                  <c:v>51601</c:v>
                </c:pt>
                <c:pt idx="38">
                  <c:v>52342</c:v>
                </c:pt>
                <c:pt idx="39">
                  <c:v>52357</c:v>
                </c:pt>
                <c:pt idx="40">
                  <c:v>52372</c:v>
                </c:pt>
                <c:pt idx="41">
                  <c:v>52448</c:v>
                </c:pt>
                <c:pt idx="42">
                  <c:v>52452</c:v>
                </c:pt>
                <c:pt idx="43">
                  <c:v>53739</c:v>
                </c:pt>
                <c:pt idx="44">
                  <c:v>53811</c:v>
                </c:pt>
                <c:pt idx="45">
                  <c:v>53818.5</c:v>
                </c:pt>
                <c:pt idx="46">
                  <c:v>53826</c:v>
                </c:pt>
                <c:pt idx="47">
                  <c:v>55147</c:v>
                </c:pt>
                <c:pt idx="48">
                  <c:v>55162.5</c:v>
                </c:pt>
                <c:pt idx="49">
                  <c:v>55257</c:v>
                </c:pt>
                <c:pt idx="50">
                  <c:v>55302.5</c:v>
                </c:pt>
                <c:pt idx="51">
                  <c:v>55306.5</c:v>
                </c:pt>
                <c:pt idx="52">
                  <c:v>55465.5</c:v>
                </c:pt>
                <c:pt idx="53">
                  <c:v>55492</c:v>
                </c:pt>
                <c:pt idx="54">
                  <c:v>55628.5</c:v>
                </c:pt>
                <c:pt idx="55">
                  <c:v>56479.5</c:v>
                </c:pt>
                <c:pt idx="56">
                  <c:v>56517.5</c:v>
                </c:pt>
                <c:pt idx="57">
                  <c:v>56536.5</c:v>
                </c:pt>
                <c:pt idx="58">
                  <c:v>56597</c:v>
                </c:pt>
                <c:pt idx="59">
                  <c:v>57025</c:v>
                </c:pt>
                <c:pt idx="60">
                  <c:v>57059.5</c:v>
                </c:pt>
                <c:pt idx="61">
                  <c:v>57074.5</c:v>
                </c:pt>
                <c:pt idx="62">
                  <c:v>57074.5</c:v>
                </c:pt>
                <c:pt idx="63">
                  <c:v>57615</c:v>
                </c:pt>
                <c:pt idx="64">
                  <c:v>57861.5</c:v>
                </c:pt>
                <c:pt idx="65">
                  <c:v>57960</c:v>
                </c:pt>
                <c:pt idx="66">
                  <c:v>58054.5</c:v>
                </c:pt>
                <c:pt idx="67">
                  <c:v>58077.5</c:v>
                </c:pt>
                <c:pt idx="68">
                  <c:v>58078</c:v>
                </c:pt>
                <c:pt idx="69">
                  <c:v>58089</c:v>
                </c:pt>
                <c:pt idx="70">
                  <c:v>58392</c:v>
                </c:pt>
                <c:pt idx="71">
                  <c:v>59072.5</c:v>
                </c:pt>
                <c:pt idx="72">
                  <c:v>59182.5</c:v>
                </c:pt>
                <c:pt idx="73">
                  <c:v>59501</c:v>
                </c:pt>
                <c:pt idx="74">
                  <c:v>59508.5</c:v>
                </c:pt>
                <c:pt idx="75">
                  <c:v>59527.5</c:v>
                </c:pt>
                <c:pt idx="76">
                  <c:v>59546.5</c:v>
                </c:pt>
                <c:pt idx="77">
                  <c:v>59626</c:v>
                </c:pt>
                <c:pt idx="78">
                  <c:v>59626</c:v>
                </c:pt>
                <c:pt idx="79">
                  <c:v>60466</c:v>
                </c:pt>
                <c:pt idx="80">
                  <c:v>60564.5</c:v>
                </c:pt>
                <c:pt idx="81">
                  <c:v>60644</c:v>
                </c:pt>
                <c:pt idx="82">
                  <c:v>60644</c:v>
                </c:pt>
                <c:pt idx="83">
                  <c:v>60701</c:v>
                </c:pt>
                <c:pt idx="84">
                  <c:v>60735</c:v>
                </c:pt>
                <c:pt idx="85">
                  <c:v>60738.5</c:v>
                </c:pt>
                <c:pt idx="86">
                  <c:v>60780.5</c:v>
                </c:pt>
                <c:pt idx="87">
                  <c:v>60788</c:v>
                </c:pt>
                <c:pt idx="88">
                  <c:v>60856</c:v>
                </c:pt>
                <c:pt idx="89">
                  <c:v>60856</c:v>
                </c:pt>
                <c:pt idx="90">
                  <c:v>60856</c:v>
                </c:pt>
                <c:pt idx="91">
                  <c:v>60879</c:v>
                </c:pt>
                <c:pt idx="92">
                  <c:v>61095</c:v>
                </c:pt>
                <c:pt idx="93">
                  <c:v>61095</c:v>
                </c:pt>
                <c:pt idx="94">
                  <c:v>61114</c:v>
                </c:pt>
                <c:pt idx="95">
                  <c:v>61231.5</c:v>
                </c:pt>
                <c:pt idx="96">
                  <c:v>61859</c:v>
                </c:pt>
                <c:pt idx="97">
                  <c:v>61969</c:v>
                </c:pt>
                <c:pt idx="98">
                  <c:v>62101.5</c:v>
                </c:pt>
                <c:pt idx="99">
                  <c:v>62238</c:v>
                </c:pt>
                <c:pt idx="100">
                  <c:v>62238</c:v>
                </c:pt>
                <c:pt idx="101">
                  <c:v>62321.5</c:v>
                </c:pt>
                <c:pt idx="102">
                  <c:v>62359.5</c:v>
                </c:pt>
                <c:pt idx="103">
                  <c:v>62359.5</c:v>
                </c:pt>
                <c:pt idx="104">
                  <c:v>62548.5</c:v>
                </c:pt>
                <c:pt idx="105">
                  <c:v>63214</c:v>
                </c:pt>
                <c:pt idx="106">
                  <c:v>63214</c:v>
                </c:pt>
                <c:pt idx="107">
                  <c:v>63434</c:v>
                </c:pt>
                <c:pt idx="108">
                  <c:v>63589.5</c:v>
                </c:pt>
                <c:pt idx="109">
                  <c:v>63589.5</c:v>
                </c:pt>
                <c:pt idx="110">
                  <c:v>63714.5</c:v>
                </c:pt>
                <c:pt idx="111">
                  <c:v>63896.5</c:v>
                </c:pt>
                <c:pt idx="112">
                  <c:v>63930.5</c:v>
                </c:pt>
                <c:pt idx="113">
                  <c:v>64573.5</c:v>
                </c:pt>
                <c:pt idx="114">
                  <c:v>64725</c:v>
                </c:pt>
                <c:pt idx="115">
                  <c:v>64842.5</c:v>
                </c:pt>
                <c:pt idx="116">
                  <c:v>64978.5</c:v>
                </c:pt>
                <c:pt idx="117">
                  <c:v>64978.5</c:v>
                </c:pt>
                <c:pt idx="118">
                  <c:v>65017</c:v>
                </c:pt>
                <c:pt idx="119">
                  <c:v>66667.5</c:v>
                </c:pt>
                <c:pt idx="120">
                  <c:v>67610</c:v>
                </c:pt>
                <c:pt idx="121">
                  <c:v>67943.5</c:v>
                </c:pt>
                <c:pt idx="122">
                  <c:v>68813.5</c:v>
                </c:pt>
                <c:pt idx="123">
                  <c:v>69192.5</c:v>
                </c:pt>
                <c:pt idx="124">
                  <c:v>69306.5</c:v>
                </c:pt>
                <c:pt idx="125">
                  <c:v>70320.5</c:v>
                </c:pt>
                <c:pt idx="126">
                  <c:v>71741.5</c:v>
                </c:pt>
                <c:pt idx="127">
                  <c:v>71749</c:v>
                </c:pt>
                <c:pt idx="128">
                  <c:v>71753</c:v>
                </c:pt>
                <c:pt idx="129">
                  <c:v>71760.5</c:v>
                </c:pt>
                <c:pt idx="130">
                  <c:v>71764</c:v>
                </c:pt>
                <c:pt idx="131">
                  <c:v>71764.5</c:v>
                </c:pt>
                <c:pt idx="132">
                  <c:v>71793</c:v>
                </c:pt>
                <c:pt idx="133">
                  <c:v>72796</c:v>
                </c:pt>
                <c:pt idx="134">
                  <c:v>73216.5</c:v>
                </c:pt>
                <c:pt idx="135">
                  <c:v>73414</c:v>
                </c:pt>
                <c:pt idx="136">
                  <c:v>77460.5</c:v>
                </c:pt>
                <c:pt idx="137">
                  <c:v>79932.5</c:v>
                </c:pt>
                <c:pt idx="138">
                  <c:v>84305</c:v>
                </c:pt>
                <c:pt idx="139">
                  <c:v>87228</c:v>
                </c:pt>
                <c:pt idx="140">
                  <c:v>88420.5</c:v>
                </c:pt>
                <c:pt idx="141">
                  <c:v>89681</c:v>
                </c:pt>
                <c:pt idx="142">
                  <c:v>90029.5</c:v>
                </c:pt>
                <c:pt idx="143">
                  <c:v>90060</c:v>
                </c:pt>
                <c:pt idx="144">
                  <c:v>91142.5</c:v>
                </c:pt>
                <c:pt idx="145">
                  <c:v>91260</c:v>
                </c:pt>
                <c:pt idx="146">
                  <c:v>91324</c:v>
                </c:pt>
                <c:pt idx="147">
                  <c:v>91362.5</c:v>
                </c:pt>
                <c:pt idx="148">
                  <c:v>92509</c:v>
                </c:pt>
                <c:pt idx="149">
                  <c:v>92786</c:v>
                </c:pt>
                <c:pt idx="150">
                  <c:v>93001.5</c:v>
                </c:pt>
                <c:pt idx="151">
                  <c:v>96973</c:v>
                </c:pt>
                <c:pt idx="152">
                  <c:v>99737.5</c:v>
                </c:pt>
                <c:pt idx="153">
                  <c:v>103671</c:v>
                </c:pt>
              </c:numCache>
            </c:numRef>
          </c:xVal>
          <c:yVal>
            <c:numRef>
              <c:f>A!$H$21:$H$1005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6D-4DE3-8555-B4654275E6EA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A!$D$21:$D$1005</c:f>
                <c:numCache>
                  <c:formatCode>General</c:formatCode>
                  <c:ptCount val="985"/>
                  <c:pt idx="13">
                    <c:v>0</c:v>
                  </c:pt>
                  <c:pt idx="126">
                    <c:v>1E-4</c:v>
                  </c:pt>
                  <c:pt idx="127">
                    <c:v>2.0000000000000001E-4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2.9999999999999997E-4</c:v>
                  </c:pt>
                  <c:pt idx="131">
                    <c:v>5.9999999999999995E-4</c:v>
                  </c:pt>
                  <c:pt idx="136">
                    <c:v>3.0000000000000001E-3</c:v>
                  </c:pt>
                  <c:pt idx="137">
                    <c:v>4.0000000000000001E-3</c:v>
                  </c:pt>
                  <c:pt idx="138">
                    <c:v>4.0000000000000001E-3</c:v>
                  </c:pt>
                  <c:pt idx="139">
                    <c:v>0</c:v>
                  </c:pt>
                  <c:pt idx="142">
                    <c:v>6.9999999999999999E-4</c:v>
                  </c:pt>
                  <c:pt idx="143">
                    <c:v>4.0000000000000002E-4</c:v>
                  </c:pt>
                  <c:pt idx="144">
                    <c:v>1E-4</c:v>
                  </c:pt>
                  <c:pt idx="145">
                    <c:v>5.0000000000000001E-3</c:v>
                  </c:pt>
                  <c:pt idx="146">
                    <c:v>1E-4</c:v>
                  </c:pt>
                  <c:pt idx="147">
                    <c:v>1E-4</c:v>
                  </c:pt>
                  <c:pt idx="148">
                    <c:v>3.0000000000000001E-3</c:v>
                  </c:pt>
                  <c:pt idx="149">
                    <c:v>5.4999999999999997E-3</c:v>
                  </c:pt>
                  <c:pt idx="150">
                    <c:v>1E-4</c:v>
                  </c:pt>
                  <c:pt idx="152">
                    <c:v>2.0000000000000002E-5</c:v>
                  </c:pt>
                  <c:pt idx="153">
                    <c:v>1E-4</c:v>
                  </c:pt>
                </c:numCache>
              </c:numRef>
            </c:plus>
            <c:minus>
              <c:numRef>
                <c:f>A!$D$21:$D$1005</c:f>
                <c:numCache>
                  <c:formatCode>General</c:formatCode>
                  <c:ptCount val="985"/>
                  <c:pt idx="13">
                    <c:v>0</c:v>
                  </c:pt>
                  <c:pt idx="126">
                    <c:v>1E-4</c:v>
                  </c:pt>
                  <c:pt idx="127">
                    <c:v>2.0000000000000001E-4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2.9999999999999997E-4</c:v>
                  </c:pt>
                  <c:pt idx="131">
                    <c:v>5.9999999999999995E-4</c:v>
                  </c:pt>
                  <c:pt idx="136">
                    <c:v>3.0000000000000001E-3</c:v>
                  </c:pt>
                  <c:pt idx="137">
                    <c:v>4.0000000000000001E-3</c:v>
                  </c:pt>
                  <c:pt idx="138">
                    <c:v>4.0000000000000001E-3</c:v>
                  </c:pt>
                  <c:pt idx="139">
                    <c:v>0</c:v>
                  </c:pt>
                  <c:pt idx="142">
                    <c:v>6.9999999999999999E-4</c:v>
                  </c:pt>
                  <c:pt idx="143">
                    <c:v>4.0000000000000002E-4</c:v>
                  </c:pt>
                  <c:pt idx="144">
                    <c:v>1E-4</c:v>
                  </c:pt>
                  <c:pt idx="145">
                    <c:v>5.0000000000000001E-3</c:v>
                  </c:pt>
                  <c:pt idx="146">
                    <c:v>1E-4</c:v>
                  </c:pt>
                  <c:pt idx="147">
                    <c:v>1E-4</c:v>
                  </c:pt>
                  <c:pt idx="148">
                    <c:v>3.0000000000000001E-3</c:v>
                  </c:pt>
                  <c:pt idx="149">
                    <c:v>5.4999999999999997E-3</c:v>
                  </c:pt>
                  <c:pt idx="150">
                    <c:v>1E-4</c:v>
                  </c:pt>
                  <c:pt idx="152">
                    <c:v>2.0000000000000002E-5</c:v>
                  </c:pt>
                  <c:pt idx="15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A!$F$21:$F$1005</c:f>
              <c:numCache>
                <c:formatCode>General</c:formatCode>
                <c:ptCount val="985"/>
                <c:pt idx="0">
                  <c:v>-3235.5</c:v>
                </c:pt>
                <c:pt idx="1">
                  <c:v>-3121.5</c:v>
                </c:pt>
                <c:pt idx="2">
                  <c:v>-3102.5</c:v>
                </c:pt>
                <c:pt idx="3">
                  <c:v>-3023.5</c:v>
                </c:pt>
                <c:pt idx="4">
                  <c:v>-3021.5</c:v>
                </c:pt>
                <c:pt idx="5">
                  <c:v>-3019.5</c:v>
                </c:pt>
                <c:pt idx="6">
                  <c:v>-3016.5</c:v>
                </c:pt>
                <c:pt idx="7">
                  <c:v>-2905.5</c:v>
                </c:pt>
                <c:pt idx="8">
                  <c:v>-412.5</c:v>
                </c:pt>
                <c:pt idx="9">
                  <c:v>-230.5</c:v>
                </c:pt>
                <c:pt idx="10">
                  <c:v>-192.5</c:v>
                </c:pt>
                <c:pt idx="11">
                  <c:v>-132</c:v>
                </c:pt>
                <c:pt idx="12">
                  <c:v>-102</c:v>
                </c:pt>
                <c:pt idx="13">
                  <c:v>0.5</c:v>
                </c:pt>
                <c:pt idx="14">
                  <c:v>1</c:v>
                </c:pt>
                <c:pt idx="15">
                  <c:v>957.5</c:v>
                </c:pt>
                <c:pt idx="16">
                  <c:v>999.5</c:v>
                </c:pt>
                <c:pt idx="17">
                  <c:v>1007</c:v>
                </c:pt>
                <c:pt idx="18">
                  <c:v>1022</c:v>
                </c:pt>
                <c:pt idx="19">
                  <c:v>1116.5</c:v>
                </c:pt>
                <c:pt idx="20">
                  <c:v>1203.5</c:v>
                </c:pt>
                <c:pt idx="21">
                  <c:v>1250</c:v>
                </c:pt>
                <c:pt idx="22">
                  <c:v>1352</c:v>
                </c:pt>
                <c:pt idx="23">
                  <c:v>2483.5</c:v>
                </c:pt>
                <c:pt idx="24">
                  <c:v>2597.5</c:v>
                </c:pt>
                <c:pt idx="25">
                  <c:v>2609</c:v>
                </c:pt>
                <c:pt idx="26">
                  <c:v>2673</c:v>
                </c:pt>
                <c:pt idx="27">
                  <c:v>2775.5</c:v>
                </c:pt>
                <c:pt idx="28">
                  <c:v>2889</c:v>
                </c:pt>
                <c:pt idx="29">
                  <c:v>2919.5</c:v>
                </c:pt>
                <c:pt idx="30">
                  <c:v>49919.5</c:v>
                </c:pt>
                <c:pt idx="31">
                  <c:v>50922</c:v>
                </c:pt>
                <c:pt idx="32">
                  <c:v>51001.5</c:v>
                </c:pt>
                <c:pt idx="33">
                  <c:v>51013</c:v>
                </c:pt>
                <c:pt idx="34">
                  <c:v>51020.5</c:v>
                </c:pt>
                <c:pt idx="35">
                  <c:v>51032</c:v>
                </c:pt>
                <c:pt idx="36">
                  <c:v>51221.5</c:v>
                </c:pt>
                <c:pt idx="37">
                  <c:v>51601</c:v>
                </c:pt>
                <c:pt idx="38">
                  <c:v>52342</c:v>
                </c:pt>
                <c:pt idx="39">
                  <c:v>52357</c:v>
                </c:pt>
                <c:pt idx="40">
                  <c:v>52372</c:v>
                </c:pt>
                <c:pt idx="41">
                  <c:v>52448</c:v>
                </c:pt>
                <c:pt idx="42">
                  <c:v>52452</c:v>
                </c:pt>
                <c:pt idx="43">
                  <c:v>53739</c:v>
                </c:pt>
                <c:pt idx="44">
                  <c:v>53811</c:v>
                </c:pt>
                <c:pt idx="45">
                  <c:v>53818.5</c:v>
                </c:pt>
                <c:pt idx="46">
                  <c:v>53826</c:v>
                </c:pt>
                <c:pt idx="47">
                  <c:v>55147</c:v>
                </c:pt>
                <c:pt idx="48">
                  <c:v>55162.5</c:v>
                </c:pt>
                <c:pt idx="49">
                  <c:v>55257</c:v>
                </c:pt>
                <c:pt idx="50">
                  <c:v>55302.5</c:v>
                </c:pt>
                <c:pt idx="51">
                  <c:v>55306.5</c:v>
                </c:pt>
                <c:pt idx="52">
                  <c:v>55465.5</c:v>
                </c:pt>
                <c:pt idx="53">
                  <c:v>55492</c:v>
                </c:pt>
                <c:pt idx="54">
                  <c:v>55628.5</c:v>
                </c:pt>
                <c:pt idx="55">
                  <c:v>56479.5</c:v>
                </c:pt>
                <c:pt idx="56">
                  <c:v>56517.5</c:v>
                </c:pt>
                <c:pt idx="57">
                  <c:v>56536.5</c:v>
                </c:pt>
                <c:pt idx="58">
                  <c:v>56597</c:v>
                </c:pt>
                <c:pt idx="59">
                  <c:v>57025</c:v>
                </c:pt>
                <c:pt idx="60">
                  <c:v>57059.5</c:v>
                </c:pt>
                <c:pt idx="61">
                  <c:v>57074.5</c:v>
                </c:pt>
                <c:pt idx="62">
                  <c:v>57074.5</c:v>
                </c:pt>
                <c:pt idx="63">
                  <c:v>57615</c:v>
                </c:pt>
                <c:pt idx="64">
                  <c:v>57861.5</c:v>
                </c:pt>
                <c:pt idx="65">
                  <c:v>57960</c:v>
                </c:pt>
                <c:pt idx="66">
                  <c:v>58054.5</c:v>
                </c:pt>
                <c:pt idx="67">
                  <c:v>58077.5</c:v>
                </c:pt>
                <c:pt idx="68">
                  <c:v>58078</c:v>
                </c:pt>
                <c:pt idx="69">
                  <c:v>58089</c:v>
                </c:pt>
                <c:pt idx="70">
                  <c:v>58392</c:v>
                </c:pt>
                <c:pt idx="71">
                  <c:v>59072.5</c:v>
                </c:pt>
                <c:pt idx="72">
                  <c:v>59182.5</c:v>
                </c:pt>
                <c:pt idx="73">
                  <c:v>59501</c:v>
                </c:pt>
                <c:pt idx="74">
                  <c:v>59508.5</c:v>
                </c:pt>
                <c:pt idx="75">
                  <c:v>59527.5</c:v>
                </c:pt>
                <c:pt idx="76">
                  <c:v>59546.5</c:v>
                </c:pt>
                <c:pt idx="77">
                  <c:v>59626</c:v>
                </c:pt>
                <c:pt idx="78">
                  <c:v>59626</c:v>
                </c:pt>
                <c:pt idx="79">
                  <c:v>60466</c:v>
                </c:pt>
                <c:pt idx="80">
                  <c:v>60564.5</c:v>
                </c:pt>
                <c:pt idx="81">
                  <c:v>60644</c:v>
                </c:pt>
                <c:pt idx="82">
                  <c:v>60644</c:v>
                </c:pt>
                <c:pt idx="83">
                  <c:v>60701</c:v>
                </c:pt>
                <c:pt idx="84">
                  <c:v>60735</c:v>
                </c:pt>
                <c:pt idx="85">
                  <c:v>60738.5</c:v>
                </c:pt>
                <c:pt idx="86">
                  <c:v>60780.5</c:v>
                </c:pt>
                <c:pt idx="87">
                  <c:v>60788</c:v>
                </c:pt>
                <c:pt idx="88">
                  <c:v>60856</c:v>
                </c:pt>
                <c:pt idx="89">
                  <c:v>60856</c:v>
                </c:pt>
                <c:pt idx="90">
                  <c:v>60856</c:v>
                </c:pt>
                <c:pt idx="91">
                  <c:v>60879</c:v>
                </c:pt>
                <c:pt idx="92">
                  <c:v>61095</c:v>
                </c:pt>
                <c:pt idx="93">
                  <c:v>61095</c:v>
                </c:pt>
                <c:pt idx="94">
                  <c:v>61114</c:v>
                </c:pt>
                <c:pt idx="95">
                  <c:v>61231.5</c:v>
                </c:pt>
                <c:pt idx="96">
                  <c:v>61859</c:v>
                </c:pt>
                <c:pt idx="97">
                  <c:v>61969</c:v>
                </c:pt>
                <c:pt idx="98">
                  <c:v>62101.5</c:v>
                </c:pt>
                <c:pt idx="99">
                  <c:v>62238</c:v>
                </c:pt>
                <c:pt idx="100">
                  <c:v>62238</c:v>
                </c:pt>
                <c:pt idx="101">
                  <c:v>62321.5</c:v>
                </c:pt>
                <c:pt idx="102">
                  <c:v>62359.5</c:v>
                </c:pt>
                <c:pt idx="103">
                  <c:v>62359.5</c:v>
                </c:pt>
                <c:pt idx="104">
                  <c:v>62548.5</c:v>
                </c:pt>
                <c:pt idx="105">
                  <c:v>63214</c:v>
                </c:pt>
                <c:pt idx="106">
                  <c:v>63214</c:v>
                </c:pt>
                <c:pt idx="107">
                  <c:v>63434</c:v>
                </c:pt>
                <c:pt idx="108">
                  <c:v>63589.5</c:v>
                </c:pt>
                <c:pt idx="109">
                  <c:v>63589.5</c:v>
                </c:pt>
                <c:pt idx="110">
                  <c:v>63714.5</c:v>
                </c:pt>
                <c:pt idx="111">
                  <c:v>63896.5</c:v>
                </c:pt>
                <c:pt idx="112">
                  <c:v>63930.5</c:v>
                </c:pt>
                <c:pt idx="113">
                  <c:v>64573.5</c:v>
                </c:pt>
                <c:pt idx="114">
                  <c:v>64725</c:v>
                </c:pt>
                <c:pt idx="115">
                  <c:v>64842.5</c:v>
                </c:pt>
                <c:pt idx="116">
                  <c:v>64978.5</c:v>
                </c:pt>
                <c:pt idx="117">
                  <c:v>64978.5</c:v>
                </c:pt>
                <c:pt idx="118">
                  <c:v>65017</c:v>
                </c:pt>
                <c:pt idx="119">
                  <c:v>66667.5</c:v>
                </c:pt>
                <c:pt idx="120">
                  <c:v>67610</c:v>
                </c:pt>
                <c:pt idx="121">
                  <c:v>67943.5</c:v>
                </c:pt>
                <c:pt idx="122">
                  <c:v>68813.5</c:v>
                </c:pt>
                <c:pt idx="123">
                  <c:v>69192.5</c:v>
                </c:pt>
                <c:pt idx="124">
                  <c:v>69306.5</c:v>
                </c:pt>
                <c:pt idx="125">
                  <c:v>70320.5</c:v>
                </c:pt>
                <c:pt idx="126">
                  <c:v>71741.5</c:v>
                </c:pt>
                <c:pt idx="127">
                  <c:v>71749</c:v>
                </c:pt>
                <c:pt idx="128">
                  <c:v>71753</c:v>
                </c:pt>
                <c:pt idx="129">
                  <c:v>71760.5</c:v>
                </c:pt>
                <c:pt idx="130">
                  <c:v>71764</c:v>
                </c:pt>
                <c:pt idx="131">
                  <c:v>71764.5</c:v>
                </c:pt>
                <c:pt idx="132">
                  <c:v>71793</c:v>
                </c:pt>
                <c:pt idx="133">
                  <c:v>72796</c:v>
                </c:pt>
                <c:pt idx="134">
                  <c:v>73216.5</c:v>
                </c:pt>
                <c:pt idx="135">
                  <c:v>73414</c:v>
                </c:pt>
                <c:pt idx="136">
                  <c:v>77460.5</c:v>
                </c:pt>
                <c:pt idx="137">
                  <c:v>79932.5</c:v>
                </c:pt>
                <c:pt idx="138">
                  <c:v>84305</c:v>
                </c:pt>
                <c:pt idx="139">
                  <c:v>87228</c:v>
                </c:pt>
                <c:pt idx="140">
                  <c:v>88420.5</c:v>
                </c:pt>
                <c:pt idx="141">
                  <c:v>89681</c:v>
                </c:pt>
                <c:pt idx="142">
                  <c:v>90029.5</c:v>
                </c:pt>
                <c:pt idx="143">
                  <c:v>90060</c:v>
                </c:pt>
                <c:pt idx="144">
                  <c:v>91142.5</c:v>
                </c:pt>
                <c:pt idx="145">
                  <c:v>91260</c:v>
                </c:pt>
                <c:pt idx="146">
                  <c:v>91324</c:v>
                </c:pt>
                <c:pt idx="147">
                  <c:v>91362.5</c:v>
                </c:pt>
                <c:pt idx="148">
                  <c:v>92509</c:v>
                </c:pt>
                <c:pt idx="149">
                  <c:v>92786</c:v>
                </c:pt>
                <c:pt idx="150">
                  <c:v>93001.5</c:v>
                </c:pt>
                <c:pt idx="151">
                  <c:v>96973</c:v>
                </c:pt>
                <c:pt idx="152">
                  <c:v>99737.5</c:v>
                </c:pt>
                <c:pt idx="153">
                  <c:v>103671</c:v>
                </c:pt>
              </c:numCache>
            </c:numRef>
          </c:xVal>
          <c:yVal>
            <c:numRef>
              <c:f>A!$I$21:$I$1005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6D-4DE3-8555-B4654275E6EA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A!$D$21:$D$56</c:f>
                <c:numCache>
                  <c:formatCode>General</c:formatCode>
                  <c:ptCount val="36"/>
                  <c:pt idx="13">
                    <c:v>0</c:v>
                  </c:pt>
                </c:numCache>
              </c:numRef>
            </c:plus>
            <c:minus>
              <c:numRef>
                <c:f>A!$D$21:$D$56</c:f>
                <c:numCache>
                  <c:formatCode>General</c:formatCode>
                  <c:ptCount val="36"/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A!$F$21:$F$1005</c:f>
              <c:numCache>
                <c:formatCode>General</c:formatCode>
                <c:ptCount val="985"/>
                <c:pt idx="0">
                  <c:v>-3235.5</c:v>
                </c:pt>
                <c:pt idx="1">
                  <c:v>-3121.5</c:v>
                </c:pt>
                <c:pt idx="2">
                  <c:v>-3102.5</c:v>
                </c:pt>
                <c:pt idx="3">
                  <c:v>-3023.5</c:v>
                </c:pt>
                <c:pt idx="4">
                  <c:v>-3021.5</c:v>
                </c:pt>
                <c:pt idx="5">
                  <c:v>-3019.5</c:v>
                </c:pt>
                <c:pt idx="6">
                  <c:v>-3016.5</c:v>
                </c:pt>
                <c:pt idx="7">
                  <c:v>-2905.5</c:v>
                </c:pt>
                <c:pt idx="8">
                  <c:v>-412.5</c:v>
                </c:pt>
                <c:pt idx="9">
                  <c:v>-230.5</c:v>
                </c:pt>
                <c:pt idx="10">
                  <c:v>-192.5</c:v>
                </c:pt>
                <c:pt idx="11">
                  <c:v>-132</c:v>
                </c:pt>
                <c:pt idx="12">
                  <c:v>-102</c:v>
                </c:pt>
                <c:pt idx="13">
                  <c:v>0.5</c:v>
                </c:pt>
                <c:pt idx="14">
                  <c:v>1</c:v>
                </c:pt>
                <c:pt idx="15">
                  <c:v>957.5</c:v>
                </c:pt>
                <c:pt idx="16">
                  <c:v>999.5</c:v>
                </c:pt>
                <c:pt idx="17">
                  <c:v>1007</c:v>
                </c:pt>
                <c:pt idx="18">
                  <c:v>1022</c:v>
                </c:pt>
                <c:pt idx="19">
                  <c:v>1116.5</c:v>
                </c:pt>
                <c:pt idx="20">
                  <c:v>1203.5</c:v>
                </c:pt>
                <c:pt idx="21">
                  <c:v>1250</c:v>
                </c:pt>
                <c:pt idx="22">
                  <c:v>1352</c:v>
                </c:pt>
                <c:pt idx="23">
                  <c:v>2483.5</c:v>
                </c:pt>
                <c:pt idx="24">
                  <c:v>2597.5</c:v>
                </c:pt>
                <c:pt idx="25">
                  <c:v>2609</c:v>
                </c:pt>
                <c:pt idx="26">
                  <c:v>2673</c:v>
                </c:pt>
                <c:pt idx="27">
                  <c:v>2775.5</c:v>
                </c:pt>
                <c:pt idx="28">
                  <c:v>2889</c:v>
                </c:pt>
                <c:pt idx="29">
                  <c:v>2919.5</c:v>
                </c:pt>
                <c:pt idx="30">
                  <c:v>49919.5</c:v>
                </c:pt>
                <c:pt idx="31">
                  <c:v>50922</c:v>
                </c:pt>
                <c:pt idx="32">
                  <c:v>51001.5</c:v>
                </c:pt>
                <c:pt idx="33">
                  <c:v>51013</c:v>
                </c:pt>
                <c:pt idx="34">
                  <c:v>51020.5</c:v>
                </c:pt>
                <c:pt idx="35">
                  <c:v>51032</c:v>
                </c:pt>
                <c:pt idx="36">
                  <c:v>51221.5</c:v>
                </c:pt>
                <c:pt idx="37">
                  <c:v>51601</c:v>
                </c:pt>
                <c:pt idx="38">
                  <c:v>52342</c:v>
                </c:pt>
                <c:pt idx="39">
                  <c:v>52357</c:v>
                </c:pt>
                <c:pt idx="40">
                  <c:v>52372</c:v>
                </c:pt>
                <c:pt idx="41">
                  <c:v>52448</c:v>
                </c:pt>
                <c:pt idx="42">
                  <c:v>52452</c:v>
                </c:pt>
                <c:pt idx="43">
                  <c:v>53739</c:v>
                </c:pt>
                <c:pt idx="44">
                  <c:v>53811</c:v>
                </c:pt>
                <c:pt idx="45">
                  <c:v>53818.5</c:v>
                </c:pt>
                <c:pt idx="46">
                  <c:v>53826</c:v>
                </c:pt>
                <c:pt idx="47">
                  <c:v>55147</c:v>
                </c:pt>
                <c:pt idx="48">
                  <c:v>55162.5</c:v>
                </c:pt>
                <c:pt idx="49">
                  <c:v>55257</c:v>
                </c:pt>
                <c:pt idx="50">
                  <c:v>55302.5</c:v>
                </c:pt>
                <c:pt idx="51">
                  <c:v>55306.5</c:v>
                </c:pt>
                <c:pt idx="52">
                  <c:v>55465.5</c:v>
                </c:pt>
                <c:pt idx="53">
                  <c:v>55492</c:v>
                </c:pt>
                <c:pt idx="54">
                  <c:v>55628.5</c:v>
                </c:pt>
                <c:pt idx="55">
                  <c:v>56479.5</c:v>
                </c:pt>
                <c:pt idx="56">
                  <c:v>56517.5</c:v>
                </c:pt>
                <c:pt idx="57">
                  <c:v>56536.5</c:v>
                </c:pt>
                <c:pt idx="58">
                  <c:v>56597</c:v>
                </c:pt>
                <c:pt idx="59">
                  <c:v>57025</c:v>
                </c:pt>
                <c:pt idx="60">
                  <c:v>57059.5</c:v>
                </c:pt>
                <c:pt idx="61">
                  <c:v>57074.5</c:v>
                </c:pt>
                <c:pt idx="62">
                  <c:v>57074.5</c:v>
                </c:pt>
                <c:pt idx="63">
                  <c:v>57615</c:v>
                </c:pt>
                <c:pt idx="64">
                  <c:v>57861.5</c:v>
                </c:pt>
                <c:pt idx="65">
                  <c:v>57960</c:v>
                </c:pt>
                <c:pt idx="66">
                  <c:v>58054.5</c:v>
                </c:pt>
                <c:pt idx="67">
                  <c:v>58077.5</c:v>
                </c:pt>
                <c:pt idx="68">
                  <c:v>58078</c:v>
                </c:pt>
                <c:pt idx="69">
                  <c:v>58089</c:v>
                </c:pt>
                <c:pt idx="70">
                  <c:v>58392</c:v>
                </c:pt>
                <c:pt idx="71">
                  <c:v>59072.5</c:v>
                </c:pt>
                <c:pt idx="72">
                  <c:v>59182.5</c:v>
                </c:pt>
                <c:pt idx="73">
                  <c:v>59501</c:v>
                </c:pt>
                <c:pt idx="74">
                  <c:v>59508.5</c:v>
                </c:pt>
                <c:pt idx="75">
                  <c:v>59527.5</c:v>
                </c:pt>
                <c:pt idx="76">
                  <c:v>59546.5</c:v>
                </c:pt>
                <c:pt idx="77">
                  <c:v>59626</c:v>
                </c:pt>
                <c:pt idx="78">
                  <c:v>59626</c:v>
                </c:pt>
                <c:pt idx="79">
                  <c:v>60466</c:v>
                </c:pt>
                <c:pt idx="80">
                  <c:v>60564.5</c:v>
                </c:pt>
                <c:pt idx="81">
                  <c:v>60644</c:v>
                </c:pt>
                <c:pt idx="82">
                  <c:v>60644</c:v>
                </c:pt>
                <c:pt idx="83">
                  <c:v>60701</c:v>
                </c:pt>
                <c:pt idx="84">
                  <c:v>60735</c:v>
                </c:pt>
                <c:pt idx="85">
                  <c:v>60738.5</c:v>
                </c:pt>
                <c:pt idx="86">
                  <c:v>60780.5</c:v>
                </c:pt>
                <c:pt idx="87">
                  <c:v>60788</c:v>
                </c:pt>
                <c:pt idx="88">
                  <c:v>60856</c:v>
                </c:pt>
                <c:pt idx="89">
                  <c:v>60856</c:v>
                </c:pt>
                <c:pt idx="90">
                  <c:v>60856</c:v>
                </c:pt>
                <c:pt idx="91">
                  <c:v>60879</c:v>
                </c:pt>
                <c:pt idx="92">
                  <c:v>61095</c:v>
                </c:pt>
                <c:pt idx="93">
                  <c:v>61095</c:v>
                </c:pt>
                <c:pt idx="94">
                  <c:v>61114</c:v>
                </c:pt>
                <c:pt idx="95">
                  <c:v>61231.5</c:v>
                </c:pt>
                <c:pt idx="96">
                  <c:v>61859</c:v>
                </c:pt>
                <c:pt idx="97">
                  <c:v>61969</c:v>
                </c:pt>
                <c:pt idx="98">
                  <c:v>62101.5</c:v>
                </c:pt>
                <c:pt idx="99">
                  <c:v>62238</c:v>
                </c:pt>
                <c:pt idx="100">
                  <c:v>62238</c:v>
                </c:pt>
                <c:pt idx="101">
                  <c:v>62321.5</c:v>
                </c:pt>
                <c:pt idx="102">
                  <c:v>62359.5</c:v>
                </c:pt>
                <c:pt idx="103">
                  <c:v>62359.5</c:v>
                </c:pt>
                <c:pt idx="104">
                  <c:v>62548.5</c:v>
                </c:pt>
                <c:pt idx="105">
                  <c:v>63214</c:v>
                </c:pt>
                <c:pt idx="106">
                  <c:v>63214</c:v>
                </c:pt>
                <c:pt idx="107">
                  <c:v>63434</c:v>
                </c:pt>
                <c:pt idx="108">
                  <c:v>63589.5</c:v>
                </c:pt>
                <c:pt idx="109">
                  <c:v>63589.5</c:v>
                </c:pt>
                <c:pt idx="110">
                  <c:v>63714.5</c:v>
                </c:pt>
                <c:pt idx="111">
                  <c:v>63896.5</c:v>
                </c:pt>
                <c:pt idx="112">
                  <c:v>63930.5</c:v>
                </c:pt>
                <c:pt idx="113">
                  <c:v>64573.5</c:v>
                </c:pt>
                <c:pt idx="114">
                  <c:v>64725</c:v>
                </c:pt>
                <c:pt idx="115">
                  <c:v>64842.5</c:v>
                </c:pt>
                <c:pt idx="116">
                  <c:v>64978.5</c:v>
                </c:pt>
                <c:pt idx="117">
                  <c:v>64978.5</c:v>
                </c:pt>
                <c:pt idx="118">
                  <c:v>65017</c:v>
                </c:pt>
                <c:pt idx="119">
                  <c:v>66667.5</c:v>
                </c:pt>
                <c:pt idx="120">
                  <c:v>67610</c:v>
                </c:pt>
                <c:pt idx="121">
                  <c:v>67943.5</c:v>
                </c:pt>
                <c:pt idx="122">
                  <c:v>68813.5</c:v>
                </c:pt>
                <c:pt idx="123">
                  <c:v>69192.5</c:v>
                </c:pt>
                <c:pt idx="124">
                  <c:v>69306.5</c:v>
                </c:pt>
                <c:pt idx="125">
                  <c:v>70320.5</c:v>
                </c:pt>
                <c:pt idx="126">
                  <c:v>71741.5</c:v>
                </c:pt>
                <c:pt idx="127">
                  <c:v>71749</c:v>
                </c:pt>
                <c:pt idx="128">
                  <c:v>71753</c:v>
                </c:pt>
                <c:pt idx="129">
                  <c:v>71760.5</c:v>
                </c:pt>
                <c:pt idx="130">
                  <c:v>71764</c:v>
                </c:pt>
                <c:pt idx="131">
                  <c:v>71764.5</c:v>
                </c:pt>
                <c:pt idx="132">
                  <c:v>71793</c:v>
                </c:pt>
                <c:pt idx="133">
                  <c:v>72796</c:v>
                </c:pt>
                <c:pt idx="134">
                  <c:v>73216.5</c:v>
                </c:pt>
                <c:pt idx="135">
                  <c:v>73414</c:v>
                </c:pt>
                <c:pt idx="136">
                  <c:v>77460.5</c:v>
                </c:pt>
                <c:pt idx="137">
                  <c:v>79932.5</c:v>
                </c:pt>
                <c:pt idx="138">
                  <c:v>84305</c:v>
                </c:pt>
                <c:pt idx="139">
                  <c:v>87228</c:v>
                </c:pt>
                <c:pt idx="140">
                  <c:v>88420.5</c:v>
                </c:pt>
                <c:pt idx="141">
                  <c:v>89681</c:v>
                </c:pt>
                <c:pt idx="142">
                  <c:v>90029.5</c:v>
                </c:pt>
                <c:pt idx="143">
                  <c:v>90060</c:v>
                </c:pt>
                <c:pt idx="144">
                  <c:v>91142.5</c:v>
                </c:pt>
                <c:pt idx="145">
                  <c:v>91260</c:v>
                </c:pt>
                <c:pt idx="146">
                  <c:v>91324</c:v>
                </c:pt>
                <c:pt idx="147">
                  <c:v>91362.5</c:v>
                </c:pt>
                <c:pt idx="148">
                  <c:v>92509</c:v>
                </c:pt>
                <c:pt idx="149">
                  <c:v>92786</c:v>
                </c:pt>
                <c:pt idx="150">
                  <c:v>93001.5</c:v>
                </c:pt>
                <c:pt idx="151">
                  <c:v>96973</c:v>
                </c:pt>
                <c:pt idx="152">
                  <c:v>99737.5</c:v>
                </c:pt>
                <c:pt idx="153">
                  <c:v>103671</c:v>
                </c:pt>
              </c:numCache>
            </c:numRef>
          </c:xVal>
          <c:yVal>
            <c:numRef>
              <c:f>A!$J$21:$J$1005</c:f>
              <c:numCache>
                <c:formatCode>General</c:formatCode>
                <c:ptCount val="985"/>
                <c:pt idx="0">
                  <c:v>-0.11811830000078771</c:v>
                </c:pt>
                <c:pt idx="1">
                  <c:v>-0.11661390000153915</c:v>
                </c:pt>
                <c:pt idx="2">
                  <c:v>-0.12269650000234833</c:v>
                </c:pt>
                <c:pt idx="3">
                  <c:v>-0.11230310000246391</c:v>
                </c:pt>
                <c:pt idx="4">
                  <c:v>-0.12515390000044135</c:v>
                </c:pt>
                <c:pt idx="5">
                  <c:v>-0.11400469999716734</c:v>
                </c:pt>
                <c:pt idx="6">
                  <c:v>-0.1232808999993722</c:v>
                </c:pt>
                <c:pt idx="7">
                  <c:v>-0.12150029999975231</c:v>
                </c:pt>
                <c:pt idx="8">
                  <c:v>-0.13002250000135973</c:v>
                </c:pt>
                <c:pt idx="9">
                  <c:v>-0.12844530000074883</c:v>
                </c:pt>
                <c:pt idx="10">
                  <c:v>-0.13261050000073737</c:v>
                </c:pt>
                <c:pt idx="11">
                  <c:v>-0.13184719999844674</c:v>
                </c:pt>
                <c:pt idx="12">
                  <c:v>-0.12460920000012266</c:v>
                </c:pt>
                <c:pt idx="13">
                  <c:v>-0.13171270000020741</c:v>
                </c:pt>
                <c:pt idx="14">
                  <c:v>-0.15542540000024019</c:v>
                </c:pt>
                <c:pt idx="15">
                  <c:v>-9.5820499998808373E-2</c:v>
                </c:pt>
                <c:pt idx="16">
                  <c:v>-0.14168730000164942</c:v>
                </c:pt>
                <c:pt idx="17">
                  <c:v>-0.1373777999979211</c:v>
                </c:pt>
                <c:pt idx="18">
                  <c:v>-0.14375879999715835</c:v>
                </c:pt>
                <c:pt idx="19">
                  <c:v>-0.13545910000175354</c:v>
                </c:pt>
                <c:pt idx="20">
                  <c:v>-0.13046890000259737</c:v>
                </c:pt>
                <c:pt idx="21">
                  <c:v>-0.13574999999764259</c:v>
                </c:pt>
                <c:pt idx="22">
                  <c:v>-0.1461407999995572</c:v>
                </c:pt>
                <c:pt idx="23">
                  <c:v>-0.1349809000021196</c:v>
                </c:pt>
                <c:pt idx="24">
                  <c:v>-0.1424765000010666</c:v>
                </c:pt>
                <c:pt idx="25">
                  <c:v>-0.14086860000315937</c:v>
                </c:pt>
                <c:pt idx="26">
                  <c:v>-0.14709419999780948</c:v>
                </c:pt>
                <c:pt idx="27">
                  <c:v>-0.15019769999707933</c:v>
                </c:pt>
                <c:pt idx="28">
                  <c:v>-0.14198060000126134</c:v>
                </c:pt>
                <c:pt idx="29">
                  <c:v>-0.14645530000052531</c:v>
                </c:pt>
                <c:pt idx="30">
                  <c:v>-1.2552999978652224E-3</c:v>
                </c:pt>
                <c:pt idx="31">
                  <c:v>-1.2187999964226037E-3</c:v>
                </c:pt>
                <c:pt idx="32">
                  <c:v>6.4618999967933632E-3</c:v>
                </c:pt>
                <c:pt idx="33">
                  <c:v>1.606980000360636E-2</c:v>
                </c:pt>
                <c:pt idx="34">
                  <c:v>9.3792999978177249E-3</c:v>
                </c:pt>
                <c:pt idx="35">
                  <c:v>-1.201279999804683E-2</c:v>
                </c:pt>
                <c:pt idx="36">
                  <c:v>6.8739000053028576E-3</c:v>
                </c:pt>
                <c:pt idx="38">
                  <c:v>-9.2867999992449768E-3</c:v>
                </c:pt>
                <c:pt idx="39">
                  <c:v>-2.6677999994717538E-3</c:v>
                </c:pt>
                <c:pt idx="40">
                  <c:v>-4.8800000513438135E-5</c:v>
                </c:pt>
                <c:pt idx="41">
                  <c:v>1.6208000015467405E-3</c:v>
                </c:pt>
                <c:pt idx="42">
                  <c:v>-2.0080800000869203E-2</c:v>
                </c:pt>
                <c:pt idx="43">
                  <c:v>-5.7060000108322129E-4</c:v>
                </c:pt>
                <c:pt idx="44">
                  <c:v>2.800599999318365E-3</c:v>
                </c:pt>
                <c:pt idx="45">
                  <c:v>-2.8898999953526072E-3</c:v>
                </c:pt>
                <c:pt idx="46">
                  <c:v>-2.5804000033531338E-3</c:v>
                </c:pt>
                <c:pt idx="47">
                  <c:v>-2.5337999977637082E-3</c:v>
                </c:pt>
                <c:pt idx="48">
                  <c:v>-5.6275000024470501E-3</c:v>
                </c:pt>
                <c:pt idx="49">
                  <c:v>5.6722000008448958E-3</c:v>
                </c:pt>
                <c:pt idx="50">
                  <c:v>6.8164999975124374E-3</c:v>
                </c:pt>
                <c:pt idx="51">
                  <c:v>1.1149000056320801E-3</c:v>
                </c:pt>
                <c:pt idx="52">
                  <c:v>8.4763000049861148E-3</c:v>
                </c:pt>
                <c:pt idx="53">
                  <c:v>1.0703200001444202E-2</c:v>
                </c:pt>
                <c:pt idx="54">
                  <c:v>3.1361000001197681E-3</c:v>
                </c:pt>
                <c:pt idx="55">
                  <c:v>2.120700002706144E-3</c:v>
                </c:pt>
                <c:pt idx="56">
                  <c:v>-7.044499994663056E-3</c:v>
                </c:pt>
                <c:pt idx="57">
                  <c:v>3.8729000007151626E-3</c:v>
                </c:pt>
                <c:pt idx="58">
                  <c:v>1.6362000023946166E-3</c:v>
                </c:pt>
                <c:pt idx="60">
                  <c:v>-6.1129999812692404E-4</c:v>
                </c:pt>
                <c:pt idx="61">
                  <c:v>2.0077000081073493E-3</c:v>
                </c:pt>
                <c:pt idx="62">
                  <c:v>1.5007700007117819E-2</c:v>
                </c:pt>
                <c:pt idx="63">
                  <c:v>9.5790000050328672E-3</c:v>
                </c:pt>
                <c:pt idx="64">
                  <c:v>-3.782100000535138E-3</c:v>
                </c:pt>
                <c:pt idx="65">
                  <c:v>2.8160000001662411E-3</c:v>
                </c:pt>
                <c:pt idx="66">
                  <c:v>7.1157000056700781E-3</c:v>
                </c:pt>
                <c:pt idx="67">
                  <c:v>3.3315000036964193E-3</c:v>
                </c:pt>
                <c:pt idx="68">
                  <c:v>4.6188000051188283E-3</c:v>
                </c:pt>
                <c:pt idx="69">
                  <c:v>8.939399995142594E-3</c:v>
                </c:pt>
                <c:pt idx="70">
                  <c:v>4.0432000023429282E-3</c:v>
                </c:pt>
                <c:pt idx="71">
                  <c:v>1.0058500003651716E-2</c:v>
                </c:pt>
                <c:pt idx="72">
                  <c:v>8.2645000002230518E-3</c:v>
                </c:pt>
                <c:pt idx="73">
                  <c:v>3.2745999997132458E-3</c:v>
                </c:pt>
                <c:pt idx="74">
                  <c:v>1.2584099997184239E-2</c:v>
                </c:pt>
                <c:pt idx="75">
                  <c:v>1.0501500008103903E-2</c:v>
                </c:pt>
                <c:pt idx="76">
                  <c:v>9.4189000010374002E-3</c:v>
                </c:pt>
                <c:pt idx="77">
                  <c:v>-9.0040000213775784E-4</c:v>
                </c:pt>
                <c:pt idx="78">
                  <c:v>1.3099600000714418E-2</c:v>
                </c:pt>
                <c:pt idx="79">
                  <c:v>5.7635999983176589E-3</c:v>
                </c:pt>
                <c:pt idx="80">
                  <c:v>1.2361699999019038E-2</c:v>
                </c:pt>
                <c:pt idx="81">
                  <c:v>1.2042399997881148E-2</c:v>
                </c:pt>
                <c:pt idx="82">
                  <c:v>1.4042399998288602E-2</c:v>
                </c:pt>
                <c:pt idx="83">
                  <c:v>8.7945999985095114E-3</c:v>
                </c:pt>
                <c:pt idx="84">
                  <c:v>1.3331000001926441E-2</c:v>
                </c:pt>
                <c:pt idx="85">
                  <c:v>1.4342099995701574E-2</c:v>
                </c:pt>
                <c:pt idx="86">
                  <c:v>1.4752999995835125E-3</c:v>
                </c:pt>
                <c:pt idx="87">
                  <c:v>6.7847999962395988E-3</c:v>
                </c:pt>
                <c:pt idx="88">
                  <c:v>5.8576000010361895E-3</c:v>
                </c:pt>
                <c:pt idx="89">
                  <c:v>7.8576000014436431E-3</c:v>
                </c:pt>
                <c:pt idx="90">
                  <c:v>8.8575999980093911E-3</c:v>
                </c:pt>
                <c:pt idx="91">
                  <c:v>4.0734000067459419E-3</c:v>
                </c:pt>
                <c:pt idx="92">
                  <c:v>-1.4812999994319398E-2</c:v>
                </c:pt>
                <c:pt idx="93">
                  <c:v>3.1870000020717271E-3</c:v>
                </c:pt>
                <c:pt idx="94">
                  <c:v>2.1044000022811815E-3</c:v>
                </c:pt>
                <c:pt idx="95">
                  <c:v>6.6198999993503094E-3</c:v>
                </c:pt>
                <c:pt idx="96">
                  <c:v>5.1813999962178059E-3</c:v>
                </c:pt>
                <c:pt idx="97">
                  <c:v>-1.6125999973155558E-3</c:v>
                </c:pt>
                <c:pt idx="98">
                  <c:v>1.2521900003775954E-2</c:v>
                </c:pt>
                <c:pt idx="99">
                  <c:v>7.954799999424722E-3</c:v>
                </c:pt>
                <c:pt idx="100">
                  <c:v>1.0954800003673881E-2</c:v>
                </c:pt>
                <c:pt idx="101">
                  <c:v>1.1933899993891828E-2</c:v>
                </c:pt>
                <c:pt idx="102">
                  <c:v>-4.2313000012654811E-3</c:v>
                </c:pt>
                <c:pt idx="103">
                  <c:v>-2.3130000045057386E-4</c:v>
                </c:pt>
                <c:pt idx="104">
                  <c:v>9.3681000071228482E-3</c:v>
                </c:pt>
                <c:pt idx="105">
                  <c:v>4.764400000567548E-3</c:v>
                </c:pt>
                <c:pt idx="106">
                  <c:v>7.7643999975407496E-3</c:v>
                </c:pt>
                <c:pt idx="107">
                  <c:v>3.1764000013936311E-3</c:v>
                </c:pt>
                <c:pt idx="108">
                  <c:v>6.5267000027233735E-3</c:v>
                </c:pt>
                <c:pt idx="109">
                  <c:v>1.0526700003538281E-2</c:v>
                </c:pt>
                <c:pt idx="110">
                  <c:v>1.0351700002502184E-2</c:v>
                </c:pt>
                <c:pt idx="111">
                  <c:v>4.9288999944110401E-3</c:v>
                </c:pt>
                <c:pt idx="112">
                  <c:v>5.4652999970130622E-3</c:v>
                </c:pt>
                <c:pt idx="113">
                  <c:v>9.3310000374913216E-4</c:v>
                </c:pt>
                <c:pt idx="114">
                  <c:v>9.850000060396269E-4</c:v>
                </c:pt>
                <c:pt idx="115">
                  <c:v>7.5004999962402508E-3</c:v>
                </c:pt>
                <c:pt idx="116">
                  <c:v>3.6460999981500208E-3</c:v>
                </c:pt>
                <c:pt idx="117">
                  <c:v>5.6460999985574745E-3</c:v>
                </c:pt>
                <c:pt idx="118">
                  <c:v>-9.2317999951774254E-3</c:v>
                </c:pt>
                <c:pt idx="119">
                  <c:v>1.2145499997131992E-2</c:v>
                </c:pt>
                <c:pt idx="120">
                  <c:v>7.0599999889964238E-4</c:v>
                </c:pt>
                <c:pt idx="121">
                  <c:v>1.335100008873269E-3</c:v>
                </c:pt>
                <c:pt idx="122">
                  <c:v>4.237100001773797E-3</c:v>
                </c:pt>
                <c:pt idx="123">
                  <c:v>1.0104999964823946E-3</c:v>
                </c:pt>
                <c:pt idx="124">
                  <c:v>-7.4850999953923747E-3</c:v>
                </c:pt>
                <c:pt idx="125">
                  <c:v>-5.840699996042531E-3</c:v>
                </c:pt>
                <c:pt idx="126">
                  <c:v>-1.4734099997440353E-2</c:v>
                </c:pt>
                <c:pt idx="127">
                  <c:v>-1.3724600001296494E-2</c:v>
                </c:pt>
                <c:pt idx="128">
                  <c:v>-1.4526199993269984E-2</c:v>
                </c:pt>
                <c:pt idx="129">
                  <c:v>-1.4816699993389193E-2</c:v>
                </c:pt>
                <c:pt idx="130">
                  <c:v>-1.3105599995469674E-2</c:v>
                </c:pt>
                <c:pt idx="131">
                  <c:v>-1.4018299996678252E-2</c:v>
                </c:pt>
                <c:pt idx="132">
                  <c:v>-3.7421999950311147E-3</c:v>
                </c:pt>
                <c:pt idx="133">
                  <c:v>-7.4183999968226999E-3</c:v>
                </c:pt>
                <c:pt idx="134">
                  <c:v>-5.7990999994217418E-3</c:v>
                </c:pt>
                <c:pt idx="135">
                  <c:v>-3.3155999990412965E-3</c:v>
                </c:pt>
                <c:pt idx="136">
                  <c:v>-1.0196699993684888E-2</c:v>
                </c:pt>
                <c:pt idx="137">
                  <c:v>-2.178549999371171E-2</c:v>
                </c:pt>
                <c:pt idx="138">
                  <c:v>-2.8346999999484979E-2</c:v>
                </c:pt>
                <c:pt idx="139">
                  <c:v>-3.9291199995204806E-2</c:v>
                </c:pt>
                <c:pt idx="140">
                  <c:v>-3.8580700005695689E-2</c:v>
                </c:pt>
                <c:pt idx="141">
                  <c:v>-3.8297399994917214E-2</c:v>
                </c:pt>
                <c:pt idx="142">
                  <c:v>-4.3649300001561642E-2</c:v>
                </c:pt>
                <c:pt idx="143">
                  <c:v>-4.4024000002536923E-2</c:v>
                </c:pt>
                <c:pt idx="144">
                  <c:v>-4.6219500000006519E-2</c:v>
                </c:pt>
                <c:pt idx="145">
                  <c:v>-4.3003999991924502E-2</c:v>
                </c:pt>
                <c:pt idx="146">
                  <c:v>-4.7729599995363969E-2</c:v>
                </c:pt>
                <c:pt idx="147">
                  <c:v>-4.7007500004838221E-2</c:v>
                </c:pt>
                <c:pt idx="148">
                  <c:v>-5.7328599999891594E-2</c:v>
                </c:pt>
                <c:pt idx="149">
                  <c:v>-5.236440000589937E-2</c:v>
                </c:pt>
                <c:pt idx="150">
                  <c:v>-5.3638099998352118E-2</c:v>
                </c:pt>
                <c:pt idx="151">
                  <c:v>-6.2114199994539376E-2</c:v>
                </c:pt>
                <c:pt idx="152">
                  <c:v>-7.0572500000707805E-2</c:v>
                </c:pt>
                <c:pt idx="153">
                  <c:v>-8.1743399998231325E-2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6D-4DE3-8555-B4654275E6EA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A!$D$21:$D$105</c:f>
                <c:numCache>
                  <c:formatCode>General</c:formatCode>
                  <c:ptCount val="85"/>
                  <c:pt idx="13">
                    <c:v>0</c:v>
                  </c:pt>
                </c:numCache>
              </c:numRef>
            </c:plus>
            <c:minus>
              <c:numRef>
                <c:f>A!$D$21:$D$105</c:f>
                <c:numCache>
                  <c:formatCode>General</c:formatCode>
                  <c:ptCount val="85"/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A!$F$21:$F$1005</c:f>
              <c:numCache>
                <c:formatCode>General</c:formatCode>
                <c:ptCount val="985"/>
                <c:pt idx="0">
                  <c:v>-3235.5</c:v>
                </c:pt>
                <c:pt idx="1">
                  <c:v>-3121.5</c:v>
                </c:pt>
                <c:pt idx="2">
                  <c:v>-3102.5</c:v>
                </c:pt>
                <c:pt idx="3">
                  <c:v>-3023.5</c:v>
                </c:pt>
                <c:pt idx="4">
                  <c:v>-3021.5</c:v>
                </c:pt>
                <c:pt idx="5">
                  <c:v>-3019.5</c:v>
                </c:pt>
                <c:pt idx="6">
                  <c:v>-3016.5</c:v>
                </c:pt>
                <c:pt idx="7">
                  <c:v>-2905.5</c:v>
                </c:pt>
                <c:pt idx="8">
                  <c:v>-412.5</c:v>
                </c:pt>
                <c:pt idx="9">
                  <c:v>-230.5</c:v>
                </c:pt>
                <c:pt idx="10">
                  <c:v>-192.5</c:v>
                </c:pt>
                <c:pt idx="11">
                  <c:v>-132</c:v>
                </c:pt>
                <c:pt idx="12">
                  <c:v>-102</c:v>
                </c:pt>
                <c:pt idx="13">
                  <c:v>0.5</c:v>
                </c:pt>
                <c:pt idx="14">
                  <c:v>1</c:v>
                </c:pt>
                <c:pt idx="15">
                  <c:v>957.5</c:v>
                </c:pt>
                <c:pt idx="16">
                  <c:v>999.5</c:v>
                </c:pt>
                <c:pt idx="17">
                  <c:v>1007</c:v>
                </c:pt>
                <c:pt idx="18">
                  <c:v>1022</c:v>
                </c:pt>
                <c:pt idx="19">
                  <c:v>1116.5</c:v>
                </c:pt>
                <c:pt idx="20">
                  <c:v>1203.5</c:v>
                </c:pt>
                <c:pt idx="21">
                  <c:v>1250</c:v>
                </c:pt>
                <c:pt idx="22">
                  <c:v>1352</c:v>
                </c:pt>
                <c:pt idx="23">
                  <c:v>2483.5</c:v>
                </c:pt>
                <c:pt idx="24">
                  <c:v>2597.5</c:v>
                </c:pt>
                <c:pt idx="25">
                  <c:v>2609</c:v>
                </c:pt>
                <c:pt idx="26">
                  <c:v>2673</c:v>
                </c:pt>
                <c:pt idx="27">
                  <c:v>2775.5</c:v>
                </c:pt>
                <c:pt idx="28">
                  <c:v>2889</c:v>
                </c:pt>
                <c:pt idx="29">
                  <c:v>2919.5</c:v>
                </c:pt>
                <c:pt idx="30">
                  <c:v>49919.5</c:v>
                </c:pt>
                <c:pt idx="31">
                  <c:v>50922</c:v>
                </c:pt>
                <c:pt idx="32">
                  <c:v>51001.5</c:v>
                </c:pt>
                <c:pt idx="33">
                  <c:v>51013</c:v>
                </c:pt>
                <c:pt idx="34">
                  <c:v>51020.5</c:v>
                </c:pt>
                <c:pt idx="35">
                  <c:v>51032</c:v>
                </c:pt>
                <c:pt idx="36">
                  <c:v>51221.5</c:v>
                </c:pt>
                <c:pt idx="37">
                  <c:v>51601</c:v>
                </c:pt>
                <c:pt idx="38">
                  <c:v>52342</c:v>
                </c:pt>
                <c:pt idx="39">
                  <c:v>52357</c:v>
                </c:pt>
                <c:pt idx="40">
                  <c:v>52372</c:v>
                </c:pt>
                <c:pt idx="41">
                  <c:v>52448</c:v>
                </c:pt>
                <c:pt idx="42">
                  <c:v>52452</c:v>
                </c:pt>
                <c:pt idx="43">
                  <c:v>53739</c:v>
                </c:pt>
                <c:pt idx="44">
                  <c:v>53811</c:v>
                </c:pt>
                <c:pt idx="45">
                  <c:v>53818.5</c:v>
                </c:pt>
                <c:pt idx="46">
                  <c:v>53826</c:v>
                </c:pt>
                <c:pt idx="47">
                  <c:v>55147</c:v>
                </c:pt>
                <c:pt idx="48">
                  <c:v>55162.5</c:v>
                </c:pt>
                <c:pt idx="49">
                  <c:v>55257</c:v>
                </c:pt>
                <c:pt idx="50">
                  <c:v>55302.5</c:v>
                </c:pt>
                <c:pt idx="51">
                  <c:v>55306.5</c:v>
                </c:pt>
                <c:pt idx="52">
                  <c:v>55465.5</c:v>
                </c:pt>
                <c:pt idx="53">
                  <c:v>55492</c:v>
                </c:pt>
                <c:pt idx="54">
                  <c:v>55628.5</c:v>
                </c:pt>
                <c:pt idx="55">
                  <c:v>56479.5</c:v>
                </c:pt>
                <c:pt idx="56">
                  <c:v>56517.5</c:v>
                </c:pt>
                <c:pt idx="57">
                  <c:v>56536.5</c:v>
                </c:pt>
                <c:pt idx="58">
                  <c:v>56597</c:v>
                </c:pt>
                <c:pt idx="59">
                  <c:v>57025</c:v>
                </c:pt>
                <c:pt idx="60">
                  <c:v>57059.5</c:v>
                </c:pt>
                <c:pt idx="61">
                  <c:v>57074.5</c:v>
                </c:pt>
                <c:pt idx="62">
                  <c:v>57074.5</c:v>
                </c:pt>
                <c:pt idx="63">
                  <c:v>57615</c:v>
                </c:pt>
                <c:pt idx="64">
                  <c:v>57861.5</c:v>
                </c:pt>
                <c:pt idx="65">
                  <c:v>57960</c:v>
                </c:pt>
                <c:pt idx="66">
                  <c:v>58054.5</c:v>
                </c:pt>
                <c:pt idx="67">
                  <c:v>58077.5</c:v>
                </c:pt>
                <c:pt idx="68">
                  <c:v>58078</c:v>
                </c:pt>
                <c:pt idx="69">
                  <c:v>58089</c:v>
                </c:pt>
                <c:pt idx="70">
                  <c:v>58392</c:v>
                </c:pt>
                <c:pt idx="71">
                  <c:v>59072.5</c:v>
                </c:pt>
                <c:pt idx="72">
                  <c:v>59182.5</c:v>
                </c:pt>
                <c:pt idx="73">
                  <c:v>59501</c:v>
                </c:pt>
                <c:pt idx="74">
                  <c:v>59508.5</c:v>
                </c:pt>
                <c:pt idx="75">
                  <c:v>59527.5</c:v>
                </c:pt>
                <c:pt idx="76">
                  <c:v>59546.5</c:v>
                </c:pt>
                <c:pt idx="77">
                  <c:v>59626</c:v>
                </c:pt>
                <c:pt idx="78">
                  <c:v>59626</c:v>
                </c:pt>
                <c:pt idx="79">
                  <c:v>60466</c:v>
                </c:pt>
                <c:pt idx="80">
                  <c:v>60564.5</c:v>
                </c:pt>
                <c:pt idx="81">
                  <c:v>60644</c:v>
                </c:pt>
                <c:pt idx="82">
                  <c:v>60644</c:v>
                </c:pt>
                <c:pt idx="83">
                  <c:v>60701</c:v>
                </c:pt>
                <c:pt idx="84">
                  <c:v>60735</c:v>
                </c:pt>
                <c:pt idx="85">
                  <c:v>60738.5</c:v>
                </c:pt>
                <c:pt idx="86">
                  <c:v>60780.5</c:v>
                </c:pt>
                <c:pt idx="87">
                  <c:v>60788</c:v>
                </c:pt>
                <c:pt idx="88">
                  <c:v>60856</c:v>
                </c:pt>
                <c:pt idx="89">
                  <c:v>60856</c:v>
                </c:pt>
                <c:pt idx="90">
                  <c:v>60856</c:v>
                </c:pt>
                <c:pt idx="91">
                  <c:v>60879</c:v>
                </c:pt>
                <c:pt idx="92">
                  <c:v>61095</c:v>
                </c:pt>
                <c:pt idx="93">
                  <c:v>61095</c:v>
                </c:pt>
                <c:pt idx="94">
                  <c:v>61114</c:v>
                </c:pt>
                <c:pt idx="95">
                  <c:v>61231.5</c:v>
                </c:pt>
                <c:pt idx="96">
                  <c:v>61859</c:v>
                </c:pt>
                <c:pt idx="97">
                  <c:v>61969</c:v>
                </c:pt>
                <c:pt idx="98">
                  <c:v>62101.5</c:v>
                </c:pt>
                <c:pt idx="99">
                  <c:v>62238</c:v>
                </c:pt>
                <c:pt idx="100">
                  <c:v>62238</c:v>
                </c:pt>
                <c:pt idx="101">
                  <c:v>62321.5</c:v>
                </c:pt>
                <c:pt idx="102">
                  <c:v>62359.5</c:v>
                </c:pt>
                <c:pt idx="103">
                  <c:v>62359.5</c:v>
                </c:pt>
                <c:pt idx="104">
                  <c:v>62548.5</c:v>
                </c:pt>
                <c:pt idx="105">
                  <c:v>63214</c:v>
                </c:pt>
                <c:pt idx="106">
                  <c:v>63214</c:v>
                </c:pt>
                <c:pt idx="107">
                  <c:v>63434</c:v>
                </c:pt>
                <c:pt idx="108">
                  <c:v>63589.5</c:v>
                </c:pt>
                <c:pt idx="109">
                  <c:v>63589.5</c:v>
                </c:pt>
                <c:pt idx="110">
                  <c:v>63714.5</c:v>
                </c:pt>
                <c:pt idx="111">
                  <c:v>63896.5</c:v>
                </c:pt>
                <c:pt idx="112">
                  <c:v>63930.5</c:v>
                </c:pt>
                <c:pt idx="113">
                  <c:v>64573.5</c:v>
                </c:pt>
                <c:pt idx="114">
                  <c:v>64725</c:v>
                </c:pt>
                <c:pt idx="115">
                  <c:v>64842.5</c:v>
                </c:pt>
                <c:pt idx="116">
                  <c:v>64978.5</c:v>
                </c:pt>
                <c:pt idx="117">
                  <c:v>64978.5</c:v>
                </c:pt>
                <c:pt idx="118">
                  <c:v>65017</c:v>
                </c:pt>
                <c:pt idx="119">
                  <c:v>66667.5</c:v>
                </c:pt>
                <c:pt idx="120">
                  <c:v>67610</c:v>
                </c:pt>
                <c:pt idx="121">
                  <c:v>67943.5</c:v>
                </c:pt>
                <c:pt idx="122">
                  <c:v>68813.5</c:v>
                </c:pt>
                <c:pt idx="123">
                  <c:v>69192.5</c:v>
                </c:pt>
                <c:pt idx="124">
                  <c:v>69306.5</c:v>
                </c:pt>
                <c:pt idx="125">
                  <c:v>70320.5</c:v>
                </c:pt>
                <c:pt idx="126">
                  <c:v>71741.5</c:v>
                </c:pt>
                <c:pt idx="127">
                  <c:v>71749</c:v>
                </c:pt>
                <c:pt idx="128">
                  <c:v>71753</c:v>
                </c:pt>
                <c:pt idx="129">
                  <c:v>71760.5</c:v>
                </c:pt>
                <c:pt idx="130">
                  <c:v>71764</c:v>
                </c:pt>
                <c:pt idx="131">
                  <c:v>71764.5</c:v>
                </c:pt>
                <c:pt idx="132">
                  <c:v>71793</c:v>
                </c:pt>
                <c:pt idx="133">
                  <c:v>72796</c:v>
                </c:pt>
                <c:pt idx="134">
                  <c:v>73216.5</c:v>
                </c:pt>
                <c:pt idx="135">
                  <c:v>73414</c:v>
                </c:pt>
                <c:pt idx="136">
                  <c:v>77460.5</c:v>
                </c:pt>
                <c:pt idx="137">
                  <c:v>79932.5</c:v>
                </c:pt>
                <c:pt idx="138">
                  <c:v>84305</c:v>
                </c:pt>
                <c:pt idx="139">
                  <c:v>87228</c:v>
                </c:pt>
                <c:pt idx="140">
                  <c:v>88420.5</c:v>
                </c:pt>
                <c:pt idx="141">
                  <c:v>89681</c:v>
                </c:pt>
                <c:pt idx="142">
                  <c:v>90029.5</c:v>
                </c:pt>
                <c:pt idx="143">
                  <c:v>90060</c:v>
                </c:pt>
                <c:pt idx="144">
                  <c:v>91142.5</c:v>
                </c:pt>
                <c:pt idx="145">
                  <c:v>91260</c:v>
                </c:pt>
                <c:pt idx="146">
                  <c:v>91324</c:v>
                </c:pt>
                <c:pt idx="147">
                  <c:v>91362.5</c:v>
                </c:pt>
                <c:pt idx="148">
                  <c:v>92509</c:v>
                </c:pt>
                <c:pt idx="149">
                  <c:v>92786</c:v>
                </c:pt>
                <c:pt idx="150">
                  <c:v>93001.5</c:v>
                </c:pt>
                <c:pt idx="151">
                  <c:v>96973</c:v>
                </c:pt>
                <c:pt idx="152">
                  <c:v>99737.5</c:v>
                </c:pt>
                <c:pt idx="153">
                  <c:v>103671</c:v>
                </c:pt>
              </c:numCache>
            </c:numRef>
          </c:xVal>
          <c:yVal>
            <c:numRef>
              <c:f>A!$K$21:$K$1005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6D-4DE3-8555-B4654275E6EA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A!$D$21:$D$105</c:f>
                <c:numCache>
                  <c:formatCode>General</c:formatCode>
                  <c:ptCount val="85"/>
                  <c:pt idx="13">
                    <c:v>0</c:v>
                  </c:pt>
                </c:numCache>
              </c:numRef>
            </c:plus>
            <c:minus>
              <c:numRef>
                <c:f>A!$D$21:$D$105</c:f>
                <c:numCache>
                  <c:formatCode>General</c:formatCode>
                  <c:ptCount val="85"/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A!$F$21:$F$1005</c:f>
              <c:numCache>
                <c:formatCode>General</c:formatCode>
                <c:ptCount val="985"/>
                <c:pt idx="0">
                  <c:v>-3235.5</c:v>
                </c:pt>
                <c:pt idx="1">
                  <c:v>-3121.5</c:v>
                </c:pt>
                <c:pt idx="2">
                  <c:v>-3102.5</c:v>
                </c:pt>
                <c:pt idx="3">
                  <c:v>-3023.5</c:v>
                </c:pt>
                <c:pt idx="4">
                  <c:v>-3021.5</c:v>
                </c:pt>
                <c:pt idx="5">
                  <c:v>-3019.5</c:v>
                </c:pt>
                <c:pt idx="6">
                  <c:v>-3016.5</c:v>
                </c:pt>
                <c:pt idx="7">
                  <c:v>-2905.5</c:v>
                </c:pt>
                <c:pt idx="8">
                  <c:v>-412.5</c:v>
                </c:pt>
                <c:pt idx="9">
                  <c:v>-230.5</c:v>
                </c:pt>
                <c:pt idx="10">
                  <c:v>-192.5</c:v>
                </c:pt>
                <c:pt idx="11">
                  <c:v>-132</c:v>
                </c:pt>
                <c:pt idx="12">
                  <c:v>-102</c:v>
                </c:pt>
                <c:pt idx="13">
                  <c:v>0.5</c:v>
                </c:pt>
                <c:pt idx="14">
                  <c:v>1</c:v>
                </c:pt>
                <c:pt idx="15">
                  <c:v>957.5</c:v>
                </c:pt>
                <c:pt idx="16">
                  <c:v>999.5</c:v>
                </c:pt>
                <c:pt idx="17">
                  <c:v>1007</c:v>
                </c:pt>
                <c:pt idx="18">
                  <c:v>1022</c:v>
                </c:pt>
                <c:pt idx="19">
                  <c:v>1116.5</c:v>
                </c:pt>
                <c:pt idx="20">
                  <c:v>1203.5</c:v>
                </c:pt>
                <c:pt idx="21">
                  <c:v>1250</c:v>
                </c:pt>
                <c:pt idx="22">
                  <c:v>1352</c:v>
                </c:pt>
                <c:pt idx="23">
                  <c:v>2483.5</c:v>
                </c:pt>
                <c:pt idx="24">
                  <c:v>2597.5</c:v>
                </c:pt>
                <c:pt idx="25">
                  <c:v>2609</c:v>
                </c:pt>
                <c:pt idx="26">
                  <c:v>2673</c:v>
                </c:pt>
                <c:pt idx="27">
                  <c:v>2775.5</c:v>
                </c:pt>
                <c:pt idx="28">
                  <c:v>2889</c:v>
                </c:pt>
                <c:pt idx="29">
                  <c:v>2919.5</c:v>
                </c:pt>
                <c:pt idx="30">
                  <c:v>49919.5</c:v>
                </c:pt>
                <c:pt idx="31">
                  <c:v>50922</c:v>
                </c:pt>
                <c:pt idx="32">
                  <c:v>51001.5</c:v>
                </c:pt>
                <c:pt idx="33">
                  <c:v>51013</c:v>
                </c:pt>
                <c:pt idx="34">
                  <c:v>51020.5</c:v>
                </c:pt>
                <c:pt idx="35">
                  <c:v>51032</c:v>
                </c:pt>
                <c:pt idx="36">
                  <c:v>51221.5</c:v>
                </c:pt>
                <c:pt idx="37">
                  <c:v>51601</c:v>
                </c:pt>
                <c:pt idx="38">
                  <c:v>52342</c:v>
                </c:pt>
                <c:pt idx="39">
                  <c:v>52357</c:v>
                </c:pt>
                <c:pt idx="40">
                  <c:v>52372</c:v>
                </c:pt>
                <c:pt idx="41">
                  <c:v>52448</c:v>
                </c:pt>
                <c:pt idx="42">
                  <c:v>52452</c:v>
                </c:pt>
                <c:pt idx="43">
                  <c:v>53739</c:v>
                </c:pt>
                <c:pt idx="44">
                  <c:v>53811</c:v>
                </c:pt>
                <c:pt idx="45">
                  <c:v>53818.5</c:v>
                </c:pt>
                <c:pt idx="46">
                  <c:v>53826</c:v>
                </c:pt>
                <c:pt idx="47">
                  <c:v>55147</c:v>
                </c:pt>
                <c:pt idx="48">
                  <c:v>55162.5</c:v>
                </c:pt>
                <c:pt idx="49">
                  <c:v>55257</c:v>
                </c:pt>
                <c:pt idx="50">
                  <c:v>55302.5</c:v>
                </c:pt>
                <c:pt idx="51">
                  <c:v>55306.5</c:v>
                </c:pt>
                <c:pt idx="52">
                  <c:v>55465.5</c:v>
                </c:pt>
                <c:pt idx="53">
                  <c:v>55492</c:v>
                </c:pt>
                <c:pt idx="54">
                  <c:v>55628.5</c:v>
                </c:pt>
                <c:pt idx="55">
                  <c:v>56479.5</c:v>
                </c:pt>
                <c:pt idx="56">
                  <c:v>56517.5</c:v>
                </c:pt>
                <c:pt idx="57">
                  <c:v>56536.5</c:v>
                </c:pt>
                <c:pt idx="58">
                  <c:v>56597</c:v>
                </c:pt>
                <c:pt idx="59">
                  <c:v>57025</c:v>
                </c:pt>
                <c:pt idx="60">
                  <c:v>57059.5</c:v>
                </c:pt>
                <c:pt idx="61">
                  <c:v>57074.5</c:v>
                </c:pt>
                <c:pt idx="62">
                  <c:v>57074.5</c:v>
                </c:pt>
                <c:pt idx="63">
                  <c:v>57615</c:v>
                </c:pt>
                <c:pt idx="64">
                  <c:v>57861.5</c:v>
                </c:pt>
                <c:pt idx="65">
                  <c:v>57960</c:v>
                </c:pt>
                <c:pt idx="66">
                  <c:v>58054.5</c:v>
                </c:pt>
                <c:pt idx="67">
                  <c:v>58077.5</c:v>
                </c:pt>
                <c:pt idx="68">
                  <c:v>58078</c:v>
                </c:pt>
                <c:pt idx="69">
                  <c:v>58089</c:v>
                </c:pt>
                <c:pt idx="70">
                  <c:v>58392</c:v>
                </c:pt>
                <c:pt idx="71">
                  <c:v>59072.5</c:v>
                </c:pt>
                <c:pt idx="72">
                  <c:v>59182.5</c:v>
                </c:pt>
                <c:pt idx="73">
                  <c:v>59501</c:v>
                </c:pt>
                <c:pt idx="74">
                  <c:v>59508.5</c:v>
                </c:pt>
                <c:pt idx="75">
                  <c:v>59527.5</c:v>
                </c:pt>
                <c:pt idx="76">
                  <c:v>59546.5</c:v>
                </c:pt>
                <c:pt idx="77">
                  <c:v>59626</c:v>
                </c:pt>
                <c:pt idx="78">
                  <c:v>59626</c:v>
                </c:pt>
                <c:pt idx="79">
                  <c:v>60466</c:v>
                </c:pt>
                <c:pt idx="80">
                  <c:v>60564.5</c:v>
                </c:pt>
                <c:pt idx="81">
                  <c:v>60644</c:v>
                </c:pt>
                <c:pt idx="82">
                  <c:v>60644</c:v>
                </c:pt>
                <c:pt idx="83">
                  <c:v>60701</c:v>
                </c:pt>
                <c:pt idx="84">
                  <c:v>60735</c:v>
                </c:pt>
                <c:pt idx="85">
                  <c:v>60738.5</c:v>
                </c:pt>
                <c:pt idx="86">
                  <c:v>60780.5</c:v>
                </c:pt>
                <c:pt idx="87">
                  <c:v>60788</c:v>
                </c:pt>
                <c:pt idx="88">
                  <c:v>60856</c:v>
                </c:pt>
                <c:pt idx="89">
                  <c:v>60856</c:v>
                </c:pt>
                <c:pt idx="90">
                  <c:v>60856</c:v>
                </c:pt>
                <c:pt idx="91">
                  <c:v>60879</c:v>
                </c:pt>
                <c:pt idx="92">
                  <c:v>61095</c:v>
                </c:pt>
                <c:pt idx="93">
                  <c:v>61095</c:v>
                </c:pt>
                <c:pt idx="94">
                  <c:v>61114</c:v>
                </c:pt>
                <c:pt idx="95">
                  <c:v>61231.5</c:v>
                </c:pt>
                <c:pt idx="96">
                  <c:v>61859</c:v>
                </c:pt>
                <c:pt idx="97">
                  <c:v>61969</c:v>
                </c:pt>
                <c:pt idx="98">
                  <c:v>62101.5</c:v>
                </c:pt>
                <c:pt idx="99">
                  <c:v>62238</c:v>
                </c:pt>
                <c:pt idx="100">
                  <c:v>62238</c:v>
                </c:pt>
                <c:pt idx="101">
                  <c:v>62321.5</c:v>
                </c:pt>
                <c:pt idx="102">
                  <c:v>62359.5</c:v>
                </c:pt>
                <c:pt idx="103">
                  <c:v>62359.5</c:v>
                </c:pt>
                <c:pt idx="104">
                  <c:v>62548.5</c:v>
                </c:pt>
                <c:pt idx="105">
                  <c:v>63214</c:v>
                </c:pt>
                <c:pt idx="106">
                  <c:v>63214</c:v>
                </c:pt>
                <c:pt idx="107">
                  <c:v>63434</c:v>
                </c:pt>
                <c:pt idx="108">
                  <c:v>63589.5</c:v>
                </c:pt>
                <c:pt idx="109">
                  <c:v>63589.5</c:v>
                </c:pt>
                <c:pt idx="110">
                  <c:v>63714.5</c:v>
                </c:pt>
                <c:pt idx="111">
                  <c:v>63896.5</c:v>
                </c:pt>
                <c:pt idx="112">
                  <c:v>63930.5</c:v>
                </c:pt>
                <c:pt idx="113">
                  <c:v>64573.5</c:v>
                </c:pt>
                <c:pt idx="114">
                  <c:v>64725</c:v>
                </c:pt>
                <c:pt idx="115">
                  <c:v>64842.5</c:v>
                </c:pt>
                <c:pt idx="116">
                  <c:v>64978.5</c:v>
                </c:pt>
                <c:pt idx="117">
                  <c:v>64978.5</c:v>
                </c:pt>
                <c:pt idx="118">
                  <c:v>65017</c:v>
                </c:pt>
                <c:pt idx="119">
                  <c:v>66667.5</c:v>
                </c:pt>
                <c:pt idx="120">
                  <c:v>67610</c:v>
                </c:pt>
                <c:pt idx="121">
                  <c:v>67943.5</c:v>
                </c:pt>
                <c:pt idx="122">
                  <c:v>68813.5</c:v>
                </c:pt>
                <c:pt idx="123">
                  <c:v>69192.5</c:v>
                </c:pt>
                <c:pt idx="124">
                  <c:v>69306.5</c:v>
                </c:pt>
                <c:pt idx="125">
                  <c:v>70320.5</c:v>
                </c:pt>
                <c:pt idx="126">
                  <c:v>71741.5</c:v>
                </c:pt>
                <c:pt idx="127">
                  <c:v>71749</c:v>
                </c:pt>
                <c:pt idx="128">
                  <c:v>71753</c:v>
                </c:pt>
                <c:pt idx="129">
                  <c:v>71760.5</c:v>
                </c:pt>
                <c:pt idx="130">
                  <c:v>71764</c:v>
                </c:pt>
                <c:pt idx="131">
                  <c:v>71764.5</c:v>
                </c:pt>
                <c:pt idx="132">
                  <c:v>71793</c:v>
                </c:pt>
                <c:pt idx="133">
                  <c:v>72796</c:v>
                </c:pt>
                <c:pt idx="134">
                  <c:v>73216.5</c:v>
                </c:pt>
                <c:pt idx="135">
                  <c:v>73414</c:v>
                </c:pt>
                <c:pt idx="136">
                  <c:v>77460.5</c:v>
                </c:pt>
                <c:pt idx="137">
                  <c:v>79932.5</c:v>
                </c:pt>
                <c:pt idx="138">
                  <c:v>84305</c:v>
                </c:pt>
                <c:pt idx="139">
                  <c:v>87228</c:v>
                </c:pt>
                <c:pt idx="140">
                  <c:v>88420.5</c:v>
                </c:pt>
                <c:pt idx="141">
                  <c:v>89681</c:v>
                </c:pt>
                <c:pt idx="142">
                  <c:v>90029.5</c:v>
                </c:pt>
                <c:pt idx="143">
                  <c:v>90060</c:v>
                </c:pt>
                <c:pt idx="144">
                  <c:v>91142.5</c:v>
                </c:pt>
                <c:pt idx="145">
                  <c:v>91260</c:v>
                </c:pt>
                <c:pt idx="146">
                  <c:v>91324</c:v>
                </c:pt>
                <c:pt idx="147">
                  <c:v>91362.5</c:v>
                </c:pt>
                <c:pt idx="148">
                  <c:v>92509</c:v>
                </c:pt>
                <c:pt idx="149">
                  <c:v>92786</c:v>
                </c:pt>
                <c:pt idx="150">
                  <c:v>93001.5</c:v>
                </c:pt>
                <c:pt idx="151">
                  <c:v>96973</c:v>
                </c:pt>
                <c:pt idx="152">
                  <c:v>99737.5</c:v>
                </c:pt>
                <c:pt idx="153">
                  <c:v>103671</c:v>
                </c:pt>
              </c:numCache>
            </c:numRef>
          </c:xVal>
          <c:yVal>
            <c:numRef>
              <c:f>A!$L$21:$L$1005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6D-4DE3-8555-B4654275E6EA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A!$D$21:$D$105</c:f>
                <c:numCache>
                  <c:formatCode>General</c:formatCode>
                  <c:ptCount val="85"/>
                  <c:pt idx="13">
                    <c:v>0</c:v>
                  </c:pt>
                </c:numCache>
              </c:numRef>
            </c:plus>
            <c:minus>
              <c:numRef>
                <c:f>A!$D$21:$D$105</c:f>
                <c:numCache>
                  <c:formatCode>General</c:formatCode>
                  <c:ptCount val="85"/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A!$F$21:$F$1005</c:f>
              <c:numCache>
                <c:formatCode>General</c:formatCode>
                <c:ptCount val="985"/>
                <c:pt idx="0">
                  <c:v>-3235.5</c:v>
                </c:pt>
                <c:pt idx="1">
                  <c:v>-3121.5</c:v>
                </c:pt>
                <c:pt idx="2">
                  <c:v>-3102.5</c:v>
                </c:pt>
                <c:pt idx="3">
                  <c:v>-3023.5</c:v>
                </c:pt>
                <c:pt idx="4">
                  <c:v>-3021.5</c:v>
                </c:pt>
                <c:pt idx="5">
                  <c:v>-3019.5</c:v>
                </c:pt>
                <c:pt idx="6">
                  <c:v>-3016.5</c:v>
                </c:pt>
                <c:pt idx="7">
                  <c:v>-2905.5</c:v>
                </c:pt>
                <c:pt idx="8">
                  <c:v>-412.5</c:v>
                </c:pt>
                <c:pt idx="9">
                  <c:v>-230.5</c:v>
                </c:pt>
                <c:pt idx="10">
                  <c:v>-192.5</c:v>
                </c:pt>
                <c:pt idx="11">
                  <c:v>-132</c:v>
                </c:pt>
                <c:pt idx="12">
                  <c:v>-102</c:v>
                </c:pt>
                <c:pt idx="13">
                  <c:v>0.5</c:v>
                </c:pt>
                <c:pt idx="14">
                  <c:v>1</c:v>
                </c:pt>
                <c:pt idx="15">
                  <c:v>957.5</c:v>
                </c:pt>
                <c:pt idx="16">
                  <c:v>999.5</c:v>
                </c:pt>
                <c:pt idx="17">
                  <c:v>1007</c:v>
                </c:pt>
                <c:pt idx="18">
                  <c:v>1022</c:v>
                </c:pt>
                <c:pt idx="19">
                  <c:v>1116.5</c:v>
                </c:pt>
                <c:pt idx="20">
                  <c:v>1203.5</c:v>
                </c:pt>
                <c:pt idx="21">
                  <c:v>1250</c:v>
                </c:pt>
                <c:pt idx="22">
                  <c:v>1352</c:v>
                </c:pt>
                <c:pt idx="23">
                  <c:v>2483.5</c:v>
                </c:pt>
                <c:pt idx="24">
                  <c:v>2597.5</c:v>
                </c:pt>
                <c:pt idx="25">
                  <c:v>2609</c:v>
                </c:pt>
                <c:pt idx="26">
                  <c:v>2673</c:v>
                </c:pt>
                <c:pt idx="27">
                  <c:v>2775.5</c:v>
                </c:pt>
                <c:pt idx="28">
                  <c:v>2889</c:v>
                </c:pt>
                <c:pt idx="29">
                  <c:v>2919.5</c:v>
                </c:pt>
                <c:pt idx="30">
                  <c:v>49919.5</c:v>
                </c:pt>
                <c:pt idx="31">
                  <c:v>50922</c:v>
                </c:pt>
                <c:pt idx="32">
                  <c:v>51001.5</c:v>
                </c:pt>
                <c:pt idx="33">
                  <c:v>51013</c:v>
                </c:pt>
                <c:pt idx="34">
                  <c:v>51020.5</c:v>
                </c:pt>
                <c:pt idx="35">
                  <c:v>51032</c:v>
                </c:pt>
                <c:pt idx="36">
                  <c:v>51221.5</c:v>
                </c:pt>
                <c:pt idx="37">
                  <c:v>51601</c:v>
                </c:pt>
                <c:pt idx="38">
                  <c:v>52342</c:v>
                </c:pt>
                <c:pt idx="39">
                  <c:v>52357</c:v>
                </c:pt>
                <c:pt idx="40">
                  <c:v>52372</c:v>
                </c:pt>
                <c:pt idx="41">
                  <c:v>52448</c:v>
                </c:pt>
                <c:pt idx="42">
                  <c:v>52452</c:v>
                </c:pt>
                <c:pt idx="43">
                  <c:v>53739</c:v>
                </c:pt>
                <c:pt idx="44">
                  <c:v>53811</c:v>
                </c:pt>
                <c:pt idx="45">
                  <c:v>53818.5</c:v>
                </c:pt>
                <c:pt idx="46">
                  <c:v>53826</c:v>
                </c:pt>
                <c:pt idx="47">
                  <c:v>55147</c:v>
                </c:pt>
                <c:pt idx="48">
                  <c:v>55162.5</c:v>
                </c:pt>
                <c:pt idx="49">
                  <c:v>55257</c:v>
                </c:pt>
                <c:pt idx="50">
                  <c:v>55302.5</c:v>
                </c:pt>
                <c:pt idx="51">
                  <c:v>55306.5</c:v>
                </c:pt>
                <c:pt idx="52">
                  <c:v>55465.5</c:v>
                </c:pt>
                <c:pt idx="53">
                  <c:v>55492</c:v>
                </c:pt>
                <c:pt idx="54">
                  <c:v>55628.5</c:v>
                </c:pt>
                <c:pt idx="55">
                  <c:v>56479.5</c:v>
                </c:pt>
                <c:pt idx="56">
                  <c:v>56517.5</c:v>
                </c:pt>
                <c:pt idx="57">
                  <c:v>56536.5</c:v>
                </c:pt>
                <c:pt idx="58">
                  <c:v>56597</c:v>
                </c:pt>
                <c:pt idx="59">
                  <c:v>57025</c:v>
                </c:pt>
                <c:pt idx="60">
                  <c:v>57059.5</c:v>
                </c:pt>
                <c:pt idx="61">
                  <c:v>57074.5</c:v>
                </c:pt>
                <c:pt idx="62">
                  <c:v>57074.5</c:v>
                </c:pt>
                <c:pt idx="63">
                  <c:v>57615</c:v>
                </c:pt>
                <c:pt idx="64">
                  <c:v>57861.5</c:v>
                </c:pt>
                <c:pt idx="65">
                  <c:v>57960</c:v>
                </c:pt>
                <c:pt idx="66">
                  <c:v>58054.5</c:v>
                </c:pt>
                <c:pt idx="67">
                  <c:v>58077.5</c:v>
                </c:pt>
                <c:pt idx="68">
                  <c:v>58078</c:v>
                </c:pt>
                <c:pt idx="69">
                  <c:v>58089</c:v>
                </c:pt>
                <c:pt idx="70">
                  <c:v>58392</c:v>
                </c:pt>
                <c:pt idx="71">
                  <c:v>59072.5</c:v>
                </c:pt>
                <c:pt idx="72">
                  <c:v>59182.5</c:v>
                </c:pt>
                <c:pt idx="73">
                  <c:v>59501</c:v>
                </c:pt>
                <c:pt idx="74">
                  <c:v>59508.5</c:v>
                </c:pt>
                <c:pt idx="75">
                  <c:v>59527.5</c:v>
                </c:pt>
                <c:pt idx="76">
                  <c:v>59546.5</c:v>
                </c:pt>
                <c:pt idx="77">
                  <c:v>59626</c:v>
                </c:pt>
                <c:pt idx="78">
                  <c:v>59626</c:v>
                </c:pt>
                <c:pt idx="79">
                  <c:v>60466</c:v>
                </c:pt>
                <c:pt idx="80">
                  <c:v>60564.5</c:v>
                </c:pt>
                <c:pt idx="81">
                  <c:v>60644</c:v>
                </c:pt>
                <c:pt idx="82">
                  <c:v>60644</c:v>
                </c:pt>
                <c:pt idx="83">
                  <c:v>60701</c:v>
                </c:pt>
                <c:pt idx="84">
                  <c:v>60735</c:v>
                </c:pt>
                <c:pt idx="85">
                  <c:v>60738.5</c:v>
                </c:pt>
                <c:pt idx="86">
                  <c:v>60780.5</c:v>
                </c:pt>
                <c:pt idx="87">
                  <c:v>60788</c:v>
                </c:pt>
                <c:pt idx="88">
                  <c:v>60856</c:v>
                </c:pt>
                <c:pt idx="89">
                  <c:v>60856</c:v>
                </c:pt>
                <c:pt idx="90">
                  <c:v>60856</c:v>
                </c:pt>
                <c:pt idx="91">
                  <c:v>60879</c:v>
                </c:pt>
                <c:pt idx="92">
                  <c:v>61095</c:v>
                </c:pt>
                <c:pt idx="93">
                  <c:v>61095</c:v>
                </c:pt>
                <c:pt idx="94">
                  <c:v>61114</c:v>
                </c:pt>
                <c:pt idx="95">
                  <c:v>61231.5</c:v>
                </c:pt>
                <c:pt idx="96">
                  <c:v>61859</c:v>
                </c:pt>
                <c:pt idx="97">
                  <c:v>61969</c:v>
                </c:pt>
                <c:pt idx="98">
                  <c:v>62101.5</c:v>
                </c:pt>
                <c:pt idx="99">
                  <c:v>62238</c:v>
                </c:pt>
                <c:pt idx="100">
                  <c:v>62238</c:v>
                </c:pt>
                <c:pt idx="101">
                  <c:v>62321.5</c:v>
                </c:pt>
                <c:pt idx="102">
                  <c:v>62359.5</c:v>
                </c:pt>
                <c:pt idx="103">
                  <c:v>62359.5</c:v>
                </c:pt>
                <c:pt idx="104">
                  <c:v>62548.5</c:v>
                </c:pt>
                <c:pt idx="105">
                  <c:v>63214</c:v>
                </c:pt>
                <c:pt idx="106">
                  <c:v>63214</c:v>
                </c:pt>
                <c:pt idx="107">
                  <c:v>63434</c:v>
                </c:pt>
                <c:pt idx="108">
                  <c:v>63589.5</c:v>
                </c:pt>
                <c:pt idx="109">
                  <c:v>63589.5</c:v>
                </c:pt>
                <c:pt idx="110">
                  <c:v>63714.5</c:v>
                </c:pt>
                <c:pt idx="111">
                  <c:v>63896.5</c:v>
                </c:pt>
                <c:pt idx="112">
                  <c:v>63930.5</c:v>
                </c:pt>
                <c:pt idx="113">
                  <c:v>64573.5</c:v>
                </c:pt>
                <c:pt idx="114">
                  <c:v>64725</c:v>
                </c:pt>
                <c:pt idx="115">
                  <c:v>64842.5</c:v>
                </c:pt>
                <c:pt idx="116">
                  <c:v>64978.5</c:v>
                </c:pt>
                <c:pt idx="117">
                  <c:v>64978.5</c:v>
                </c:pt>
                <c:pt idx="118">
                  <c:v>65017</c:v>
                </c:pt>
                <c:pt idx="119">
                  <c:v>66667.5</c:v>
                </c:pt>
                <c:pt idx="120">
                  <c:v>67610</c:v>
                </c:pt>
                <c:pt idx="121">
                  <c:v>67943.5</c:v>
                </c:pt>
                <c:pt idx="122">
                  <c:v>68813.5</c:v>
                </c:pt>
                <c:pt idx="123">
                  <c:v>69192.5</c:v>
                </c:pt>
                <c:pt idx="124">
                  <c:v>69306.5</c:v>
                </c:pt>
                <c:pt idx="125">
                  <c:v>70320.5</c:v>
                </c:pt>
                <c:pt idx="126">
                  <c:v>71741.5</c:v>
                </c:pt>
                <c:pt idx="127">
                  <c:v>71749</c:v>
                </c:pt>
                <c:pt idx="128">
                  <c:v>71753</c:v>
                </c:pt>
                <c:pt idx="129">
                  <c:v>71760.5</c:v>
                </c:pt>
                <c:pt idx="130">
                  <c:v>71764</c:v>
                </c:pt>
                <c:pt idx="131">
                  <c:v>71764.5</c:v>
                </c:pt>
                <c:pt idx="132">
                  <c:v>71793</c:v>
                </c:pt>
                <c:pt idx="133">
                  <c:v>72796</c:v>
                </c:pt>
                <c:pt idx="134">
                  <c:v>73216.5</c:v>
                </c:pt>
                <c:pt idx="135">
                  <c:v>73414</c:v>
                </c:pt>
                <c:pt idx="136">
                  <c:v>77460.5</c:v>
                </c:pt>
                <c:pt idx="137">
                  <c:v>79932.5</c:v>
                </c:pt>
                <c:pt idx="138">
                  <c:v>84305</c:v>
                </c:pt>
                <c:pt idx="139">
                  <c:v>87228</c:v>
                </c:pt>
                <c:pt idx="140">
                  <c:v>88420.5</c:v>
                </c:pt>
                <c:pt idx="141">
                  <c:v>89681</c:v>
                </c:pt>
                <c:pt idx="142">
                  <c:v>90029.5</c:v>
                </c:pt>
                <c:pt idx="143">
                  <c:v>90060</c:v>
                </c:pt>
                <c:pt idx="144">
                  <c:v>91142.5</c:v>
                </c:pt>
                <c:pt idx="145">
                  <c:v>91260</c:v>
                </c:pt>
                <c:pt idx="146">
                  <c:v>91324</c:v>
                </c:pt>
                <c:pt idx="147">
                  <c:v>91362.5</c:v>
                </c:pt>
                <c:pt idx="148">
                  <c:v>92509</c:v>
                </c:pt>
                <c:pt idx="149">
                  <c:v>92786</c:v>
                </c:pt>
                <c:pt idx="150">
                  <c:v>93001.5</c:v>
                </c:pt>
                <c:pt idx="151">
                  <c:v>96973</c:v>
                </c:pt>
                <c:pt idx="152">
                  <c:v>99737.5</c:v>
                </c:pt>
                <c:pt idx="153">
                  <c:v>103671</c:v>
                </c:pt>
              </c:numCache>
            </c:numRef>
          </c:xVal>
          <c:yVal>
            <c:numRef>
              <c:f>A!$M$21:$M$1005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6D-4DE3-8555-B4654275E6EA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A!$D$21:$D$105</c:f>
                <c:numCache>
                  <c:formatCode>General</c:formatCode>
                  <c:ptCount val="85"/>
                  <c:pt idx="13">
                    <c:v>0</c:v>
                  </c:pt>
                </c:numCache>
              </c:numRef>
            </c:plus>
            <c:minus>
              <c:numRef>
                <c:f>A!$D$21:$D$105</c:f>
                <c:numCache>
                  <c:formatCode>General</c:formatCode>
                  <c:ptCount val="85"/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A!$F$21:$F$1005</c:f>
              <c:numCache>
                <c:formatCode>General</c:formatCode>
                <c:ptCount val="985"/>
                <c:pt idx="0">
                  <c:v>-3235.5</c:v>
                </c:pt>
                <c:pt idx="1">
                  <c:v>-3121.5</c:v>
                </c:pt>
                <c:pt idx="2">
                  <c:v>-3102.5</c:v>
                </c:pt>
                <c:pt idx="3">
                  <c:v>-3023.5</c:v>
                </c:pt>
                <c:pt idx="4">
                  <c:v>-3021.5</c:v>
                </c:pt>
                <c:pt idx="5">
                  <c:v>-3019.5</c:v>
                </c:pt>
                <c:pt idx="6">
                  <c:v>-3016.5</c:v>
                </c:pt>
                <c:pt idx="7">
                  <c:v>-2905.5</c:v>
                </c:pt>
                <c:pt idx="8">
                  <c:v>-412.5</c:v>
                </c:pt>
                <c:pt idx="9">
                  <c:v>-230.5</c:v>
                </c:pt>
                <c:pt idx="10">
                  <c:v>-192.5</c:v>
                </c:pt>
                <c:pt idx="11">
                  <c:v>-132</c:v>
                </c:pt>
                <c:pt idx="12">
                  <c:v>-102</c:v>
                </c:pt>
                <c:pt idx="13">
                  <c:v>0.5</c:v>
                </c:pt>
                <c:pt idx="14">
                  <c:v>1</c:v>
                </c:pt>
                <c:pt idx="15">
                  <c:v>957.5</c:v>
                </c:pt>
                <c:pt idx="16">
                  <c:v>999.5</c:v>
                </c:pt>
                <c:pt idx="17">
                  <c:v>1007</c:v>
                </c:pt>
                <c:pt idx="18">
                  <c:v>1022</c:v>
                </c:pt>
                <c:pt idx="19">
                  <c:v>1116.5</c:v>
                </c:pt>
                <c:pt idx="20">
                  <c:v>1203.5</c:v>
                </c:pt>
                <c:pt idx="21">
                  <c:v>1250</c:v>
                </c:pt>
                <c:pt idx="22">
                  <c:v>1352</c:v>
                </c:pt>
                <c:pt idx="23">
                  <c:v>2483.5</c:v>
                </c:pt>
                <c:pt idx="24">
                  <c:v>2597.5</c:v>
                </c:pt>
                <c:pt idx="25">
                  <c:v>2609</c:v>
                </c:pt>
                <c:pt idx="26">
                  <c:v>2673</c:v>
                </c:pt>
                <c:pt idx="27">
                  <c:v>2775.5</c:v>
                </c:pt>
                <c:pt idx="28">
                  <c:v>2889</c:v>
                </c:pt>
                <c:pt idx="29">
                  <c:v>2919.5</c:v>
                </c:pt>
                <c:pt idx="30">
                  <c:v>49919.5</c:v>
                </c:pt>
                <c:pt idx="31">
                  <c:v>50922</c:v>
                </c:pt>
                <c:pt idx="32">
                  <c:v>51001.5</c:v>
                </c:pt>
                <c:pt idx="33">
                  <c:v>51013</c:v>
                </c:pt>
                <c:pt idx="34">
                  <c:v>51020.5</c:v>
                </c:pt>
                <c:pt idx="35">
                  <c:v>51032</c:v>
                </c:pt>
                <c:pt idx="36">
                  <c:v>51221.5</c:v>
                </c:pt>
                <c:pt idx="37">
                  <c:v>51601</c:v>
                </c:pt>
                <c:pt idx="38">
                  <c:v>52342</c:v>
                </c:pt>
                <c:pt idx="39">
                  <c:v>52357</c:v>
                </c:pt>
                <c:pt idx="40">
                  <c:v>52372</c:v>
                </c:pt>
                <c:pt idx="41">
                  <c:v>52448</c:v>
                </c:pt>
                <c:pt idx="42">
                  <c:v>52452</c:v>
                </c:pt>
                <c:pt idx="43">
                  <c:v>53739</c:v>
                </c:pt>
                <c:pt idx="44">
                  <c:v>53811</c:v>
                </c:pt>
                <c:pt idx="45">
                  <c:v>53818.5</c:v>
                </c:pt>
                <c:pt idx="46">
                  <c:v>53826</c:v>
                </c:pt>
                <c:pt idx="47">
                  <c:v>55147</c:v>
                </c:pt>
                <c:pt idx="48">
                  <c:v>55162.5</c:v>
                </c:pt>
                <c:pt idx="49">
                  <c:v>55257</c:v>
                </c:pt>
                <c:pt idx="50">
                  <c:v>55302.5</c:v>
                </c:pt>
                <c:pt idx="51">
                  <c:v>55306.5</c:v>
                </c:pt>
                <c:pt idx="52">
                  <c:v>55465.5</c:v>
                </c:pt>
                <c:pt idx="53">
                  <c:v>55492</c:v>
                </c:pt>
                <c:pt idx="54">
                  <c:v>55628.5</c:v>
                </c:pt>
                <c:pt idx="55">
                  <c:v>56479.5</c:v>
                </c:pt>
                <c:pt idx="56">
                  <c:v>56517.5</c:v>
                </c:pt>
                <c:pt idx="57">
                  <c:v>56536.5</c:v>
                </c:pt>
                <c:pt idx="58">
                  <c:v>56597</c:v>
                </c:pt>
                <c:pt idx="59">
                  <c:v>57025</c:v>
                </c:pt>
                <c:pt idx="60">
                  <c:v>57059.5</c:v>
                </c:pt>
                <c:pt idx="61">
                  <c:v>57074.5</c:v>
                </c:pt>
                <c:pt idx="62">
                  <c:v>57074.5</c:v>
                </c:pt>
                <c:pt idx="63">
                  <c:v>57615</c:v>
                </c:pt>
                <c:pt idx="64">
                  <c:v>57861.5</c:v>
                </c:pt>
                <c:pt idx="65">
                  <c:v>57960</c:v>
                </c:pt>
                <c:pt idx="66">
                  <c:v>58054.5</c:v>
                </c:pt>
                <c:pt idx="67">
                  <c:v>58077.5</c:v>
                </c:pt>
                <c:pt idx="68">
                  <c:v>58078</c:v>
                </c:pt>
                <c:pt idx="69">
                  <c:v>58089</c:v>
                </c:pt>
                <c:pt idx="70">
                  <c:v>58392</c:v>
                </c:pt>
                <c:pt idx="71">
                  <c:v>59072.5</c:v>
                </c:pt>
                <c:pt idx="72">
                  <c:v>59182.5</c:v>
                </c:pt>
                <c:pt idx="73">
                  <c:v>59501</c:v>
                </c:pt>
                <c:pt idx="74">
                  <c:v>59508.5</c:v>
                </c:pt>
                <c:pt idx="75">
                  <c:v>59527.5</c:v>
                </c:pt>
                <c:pt idx="76">
                  <c:v>59546.5</c:v>
                </c:pt>
                <c:pt idx="77">
                  <c:v>59626</c:v>
                </c:pt>
                <c:pt idx="78">
                  <c:v>59626</c:v>
                </c:pt>
                <c:pt idx="79">
                  <c:v>60466</c:v>
                </c:pt>
                <c:pt idx="80">
                  <c:v>60564.5</c:v>
                </c:pt>
                <c:pt idx="81">
                  <c:v>60644</c:v>
                </c:pt>
                <c:pt idx="82">
                  <c:v>60644</c:v>
                </c:pt>
                <c:pt idx="83">
                  <c:v>60701</c:v>
                </c:pt>
                <c:pt idx="84">
                  <c:v>60735</c:v>
                </c:pt>
                <c:pt idx="85">
                  <c:v>60738.5</c:v>
                </c:pt>
                <c:pt idx="86">
                  <c:v>60780.5</c:v>
                </c:pt>
                <c:pt idx="87">
                  <c:v>60788</c:v>
                </c:pt>
                <c:pt idx="88">
                  <c:v>60856</c:v>
                </c:pt>
                <c:pt idx="89">
                  <c:v>60856</c:v>
                </c:pt>
                <c:pt idx="90">
                  <c:v>60856</c:v>
                </c:pt>
                <c:pt idx="91">
                  <c:v>60879</c:v>
                </c:pt>
                <c:pt idx="92">
                  <c:v>61095</c:v>
                </c:pt>
                <c:pt idx="93">
                  <c:v>61095</c:v>
                </c:pt>
                <c:pt idx="94">
                  <c:v>61114</c:v>
                </c:pt>
                <c:pt idx="95">
                  <c:v>61231.5</c:v>
                </c:pt>
                <c:pt idx="96">
                  <c:v>61859</c:v>
                </c:pt>
                <c:pt idx="97">
                  <c:v>61969</c:v>
                </c:pt>
                <c:pt idx="98">
                  <c:v>62101.5</c:v>
                </c:pt>
                <c:pt idx="99">
                  <c:v>62238</c:v>
                </c:pt>
                <c:pt idx="100">
                  <c:v>62238</c:v>
                </c:pt>
                <c:pt idx="101">
                  <c:v>62321.5</c:v>
                </c:pt>
                <c:pt idx="102">
                  <c:v>62359.5</c:v>
                </c:pt>
                <c:pt idx="103">
                  <c:v>62359.5</c:v>
                </c:pt>
                <c:pt idx="104">
                  <c:v>62548.5</c:v>
                </c:pt>
                <c:pt idx="105">
                  <c:v>63214</c:v>
                </c:pt>
                <c:pt idx="106">
                  <c:v>63214</c:v>
                </c:pt>
                <c:pt idx="107">
                  <c:v>63434</c:v>
                </c:pt>
                <c:pt idx="108">
                  <c:v>63589.5</c:v>
                </c:pt>
                <c:pt idx="109">
                  <c:v>63589.5</c:v>
                </c:pt>
                <c:pt idx="110">
                  <c:v>63714.5</c:v>
                </c:pt>
                <c:pt idx="111">
                  <c:v>63896.5</c:v>
                </c:pt>
                <c:pt idx="112">
                  <c:v>63930.5</c:v>
                </c:pt>
                <c:pt idx="113">
                  <c:v>64573.5</c:v>
                </c:pt>
                <c:pt idx="114">
                  <c:v>64725</c:v>
                </c:pt>
                <c:pt idx="115">
                  <c:v>64842.5</c:v>
                </c:pt>
                <c:pt idx="116">
                  <c:v>64978.5</c:v>
                </c:pt>
                <c:pt idx="117">
                  <c:v>64978.5</c:v>
                </c:pt>
                <c:pt idx="118">
                  <c:v>65017</c:v>
                </c:pt>
                <c:pt idx="119">
                  <c:v>66667.5</c:v>
                </c:pt>
                <c:pt idx="120">
                  <c:v>67610</c:v>
                </c:pt>
                <c:pt idx="121">
                  <c:v>67943.5</c:v>
                </c:pt>
                <c:pt idx="122">
                  <c:v>68813.5</c:v>
                </c:pt>
                <c:pt idx="123">
                  <c:v>69192.5</c:v>
                </c:pt>
                <c:pt idx="124">
                  <c:v>69306.5</c:v>
                </c:pt>
                <c:pt idx="125">
                  <c:v>70320.5</c:v>
                </c:pt>
                <c:pt idx="126">
                  <c:v>71741.5</c:v>
                </c:pt>
                <c:pt idx="127">
                  <c:v>71749</c:v>
                </c:pt>
                <c:pt idx="128">
                  <c:v>71753</c:v>
                </c:pt>
                <c:pt idx="129">
                  <c:v>71760.5</c:v>
                </c:pt>
                <c:pt idx="130">
                  <c:v>71764</c:v>
                </c:pt>
                <c:pt idx="131">
                  <c:v>71764.5</c:v>
                </c:pt>
                <c:pt idx="132">
                  <c:v>71793</c:v>
                </c:pt>
                <c:pt idx="133">
                  <c:v>72796</c:v>
                </c:pt>
                <c:pt idx="134">
                  <c:v>73216.5</c:v>
                </c:pt>
                <c:pt idx="135">
                  <c:v>73414</c:v>
                </c:pt>
                <c:pt idx="136">
                  <c:v>77460.5</c:v>
                </c:pt>
                <c:pt idx="137">
                  <c:v>79932.5</c:v>
                </c:pt>
                <c:pt idx="138">
                  <c:v>84305</c:v>
                </c:pt>
                <c:pt idx="139">
                  <c:v>87228</c:v>
                </c:pt>
                <c:pt idx="140">
                  <c:v>88420.5</c:v>
                </c:pt>
                <c:pt idx="141">
                  <c:v>89681</c:v>
                </c:pt>
                <c:pt idx="142">
                  <c:v>90029.5</c:v>
                </c:pt>
                <c:pt idx="143">
                  <c:v>90060</c:v>
                </c:pt>
                <c:pt idx="144">
                  <c:v>91142.5</c:v>
                </c:pt>
                <c:pt idx="145">
                  <c:v>91260</c:v>
                </c:pt>
                <c:pt idx="146">
                  <c:v>91324</c:v>
                </c:pt>
                <c:pt idx="147">
                  <c:v>91362.5</c:v>
                </c:pt>
                <c:pt idx="148">
                  <c:v>92509</c:v>
                </c:pt>
                <c:pt idx="149">
                  <c:v>92786</c:v>
                </c:pt>
                <c:pt idx="150">
                  <c:v>93001.5</c:v>
                </c:pt>
                <c:pt idx="151">
                  <c:v>96973</c:v>
                </c:pt>
                <c:pt idx="152">
                  <c:v>99737.5</c:v>
                </c:pt>
                <c:pt idx="153">
                  <c:v>103671</c:v>
                </c:pt>
              </c:numCache>
            </c:numRef>
          </c:xVal>
          <c:yVal>
            <c:numRef>
              <c:f>A!$N$21:$N$1005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6D-4DE3-8555-B4654275E6EA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A!$F$21:$F$1005</c:f>
              <c:numCache>
                <c:formatCode>General</c:formatCode>
                <c:ptCount val="985"/>
                <c:pt idx="0">
                  <c:v>-3235.5</c:v>
                </c:pt>
                <c:pt idx="1">
                  <c:v>-3121.5</c:v>
                </c:pt>
                <c:pt idx="2">
                  <c:v>-3102.5</c:v>
                </c:pt>
                <c:pt idx="3">
                  <c:v>-3023.5</c:v>
                </c:pt>
                <c:pt idx="4">
                  <c:v>-3021.5</c:v>
                </c:pt>
                <c:pt idx="5">
                  <c:v>-3019.5</c:v>
                </c:pt>
                <c:pt idx="6">
                  <c:v>-3016.5</c:v>
                </c:pt>
                <c:pt idx="7">
                  <c:v>-2905.5</c:v>
                </c:pt>
                <c:pt idx="8">
                  <c:v>-412.5</c:v>
                </c:pt>
                <c:pt idx="9">
                  <c:v>-230.5</c:v>
                </c:pt>
                <c:pt idx="10">
                  <c:v>-192.5</c:v>
                </c:pt>
                <c:pt idx="11">
                  <c:v>-132</c:v>
                </c:pt>
                <c:pt idx="12">
                  <c:v>-102</c:v>
                </c:pt>
                <c:pt idx="13">
                  <c:v>0.5</c:v>
                </c:pt>
                <c:pt idx="14">
                  <c:v>1</c:v>
                </c:pt>
                <c:pt idx="15">
                  <c:v>957.5</c:v>
                </c:pt>
                <c:pt idx="16">
                  <c:v>999.5</c:v>
                </c:pt>
                <c:pt idx="17">
                  <c:v>1007</c:v>
                </c:pt>
                <c:pt idx="18">
                  <c:v>1022</c:v>
                </c:pt>
                <c:pt idx="19">
                  <c:v>1116.5</c:v>
                </c:pt>
                <c:pt idx="20">
                  <c:v>1203.5</c:v>
                </c:pt>
                <c:pt idx="21">
                  <c:v>1250</c:v>
                </c:pt>
                <c:pt idx="22">
                  <c:v>1352</c:v>
                </c:pt>
                <c:pt idx="23">
                  <c:v>2483.5</c:v>
                </c:pt>
                <c:pt idx="24">
                  <c:v>2597.5</c:v>
                </c:pt>
                <c:pt idx="25">
                  <c:v>2609</c:v>
                </c:pt>
                <c:pt idx="26">
                  <c:v>2673</c:v>
                </c:pt>
                <c:pt idx="27">
                  <c:v>2775.5</c:v>
                </c:pt>
                <c:pt idx="28">
                  <c:v>2889</c:v>
                </c:pt>
                <c:pt idx="29">
                  <c:v>2919.5</c:v>
                </c:pt>
                <c:pt idx="30">
                  <c:v>49919.5</c:v>
                </c:pt>
                <c:pt idx="31">
                  <c:v>50922</c:v>
                </c:pt>
                <c:pt idx="32">
                  <c:v>51001.5</c:v>
                </c:pt>
                <c:pt idx="33">
                  <c:v>51013</c:v>
                </c:pt>
                <c:pt idx="34">
                  <c:v>51020.5</c:v>
                </c:pt>
                <c:pt idx="35">
                  <c:v>51032</c:v>
                </c:pt>
                <c:pt idx="36">
                  <c:v>51221.5</c:v>
                </c:pt>
                <c:pt idx="37">
                  <c:v>51601</c:v>
                </c:pt>
                <c:pt idx="38">
                  <c:v>52342</c:v>
                </c:pt>
                <c:pt idx="39">
                  <c:v>52357</c:v>
                </c:pt>
                <c:pt idx="40">
                  <c:v>52372</c:v>
                </c:pt>
                <c:pt idx="41">
                  <c:v>52448</c:v>
                </c:pt>
                <c:pt idx="42">
                  <c:v>52452</c:v>
                </c:pt>
                <c:pt idx="43">
                  <c:v>53739</c:v>
                </c:pt>
                <c:pt idx="44">
                  <c:v>53811</c:v>
                </c:pt>
                <c:pt idx="45">
                  <c:v>53818.5</c:v>
                </c:pt>
                <c:pt idx="46">
                  <c:v>53826</c:v>
                </c:pt>
                <c:pt idx="47">
                  <c:v>55147</c:v>
                </c:pt>
                <c:pt idx="48">
                  <c:v>55162.5</c:v>
                </c:pt>
                <c:pt idx="49">
                  <c:v>55257</c:v>
                </c:pt>
                <c:pt idx="50">
                  <c:v>55302.5</c:v>
                </c:pt>
                <c:pt idx="51">
                  <c:v>55306.5</c:v>
                </c:pt>
                <c:pt idx="52">
                  <c:v>55465.5</c:v>
                </c:pt>
                <c:pt idx="53">
                  <c:v>55492</c:v>
                </c:pt>
                <c:pt idx="54">
                  <c:v>55628.5</c:v>
                </c:pt>
                <c:pt idx="55">
                  <c:v>56479.5</c:v>
                </c:pt>
                <c:pt idx="56">
                  <c:v>56517.5</c:v>
                </c:pt>
                <c:pt idx="57">
                  <c:v>56536.5</c:v>
                </c:pt>
                <c:pt idx="58">
                  <c:v>56597</c:v>
                </c:pt>
                <c:pt idx="59">
                  <c:v>57025</c:v>
                </c:pt>
                <c:pt idx="60">
                  <c:v>57059.5</c:v>
                </c:pt>
                <c:pt idx="61">
                  <c:v>57074.5</c:v>
                </c:pt>
                <c:pt idx="62">
                  <c:v>57074.5</c:v>
                </c:pt>
                <c:pt idx="63">
                  <c:v>57615</c:v>
                </c:pt>
                <c:pt idx="64">
                  <c:v>57861.5</c:v>
                </c:pt>
                <c:pt idx="65">
                  <c:v>57960</c:v>
                </c:pt>
                <c:pt idx="66">
                  <c:v>58054.5</c:v>
                </c:pt>
                <c:pt idx="67">
                  <c:v>58077.5</c:v>
                </c:pt>
                <c:pt idx="68">
                  <c:v>58078</c:v>
                </c:pt>
                <c:pt idx="69">
                  <c:v>58089</c:v>
                </c:pt>
                <c:pt idx="70">
                  <c:v>58392</c:v>
                </c:pt>
                <c:pt idx="71">
                  <c:v>59072.5</c:v>
                </c:pt>
                <c:pt idx="72">
                  <c:v>59182.5</c:v>
                </c:pt>
                <c:pt idx="73">
                  <c:v>59501</c:v>
                </c:pt>
                <c:pt idx="74">
                  <c:v>59508.5</c:v>
                </c:pt>
                <c:pt idx="75">
                  <c:v>59527.5</c:v>
                </c:pt>
                <c:pt idx="76">
                  <c:v>59546.5</c:v>
                </c:pt>
                <c:pt idx="77">
                  <c:v>59626</c:v>
                </c:pt>
                <c:pt idx="78">
                  <c:v>59626</c:v>
                </c:pt>
                <c:pt idx="79">
                  <c:v>60466</c:v>
                </c:pt>
                <c:pt idx="80">
                  <c:v>60564.5</c:v>
                </c:pt>
                <c:pt idx="81">
                  <c:v>60644</c:v>
                </c:pt>
                <c:pt idx="82">
                  <c:v>60644</c:v>
                </c:pt>
                <c:pt idx="83">
                  <c:v>60701</c:v>
                </c:pt>
                <c:pt idx="84">
                  <c:v>60735</c:v>
                </c:pt>
                <c:pt idx="85">
                  <c:v>60738.5</c:v>
                </c:pt>
                <c:pt idx="86">
                  <c:v>60780.5</c:v>
                </c:pt>
                <c:pt idx="87">
                  <c:v>60788</c:v>
                </c:pt>
                <c:pt idx="88">
                  <c:v>60856</c:v>
                </c:pt>
                <c:pt idx="89">
                  <c:v>60856</c:v>
                </c:pt>
                <c:pt idx="90">
                  <c:v>60856</c:v>
                </c:pt>
                <c:pt idx="91">
                  <c:v>60879</c:v>
                </c:pt>
                <c:pt idx="92">
                  <c:v>61095</c:v>
                </c:pt>
                <c:pt idx="93">
                  <c:v>61095</c:v>
                </c:pt>
                <c:pt idx="94">
                  <c:v>61114</c:v>
                </c:pt>
                <c:pt idx="95">
                  <c:v>61231.5</c:v>
                </c:pt>
                <c:pt idx="96">
                  <c:v>61859</c:v>
                </c:pt>
                <c:pt idx="97">
                  <c:v>61969</c:v>
                </c:pt>
                <c:pt idx="98">
                  <c:v>62101.5</c:v>
                </c:pt>
                <c:pt idx="99">
                  <c:v>62238</c:v>
                </c:pt>
                <c:pt idx="100">
                  <c:v>62238</c:v>
                </c:pt>
                <c:pt idx="101">
                  <c:v>62321.5</c:v>
                </c:pt>
                <c:pt idx="102">
                  <c:v>62359.5</c:v>
                </c:pt>
                <c:pt idx="103">
                  <c:v>62359.5</c:v>
                </c:pt>
                <c:pt idx="104">
                  <c:v>62548.5</c:v>
                </c:pt>
                <c:pt idx="105">
                  <c:v>63214</c:v>
                </c:pt>
                <c:pt idx="106">
                  <c:v>63214</c:v>
                </c:pt>
                <c:pt idx="107">
                  <c:v>63434</c:v>
                </c:pt>
                <c:pt idx="108">
                  <c:v>63589.5</c:v>
                </c:pt>
                <c:pt idx="109">
                  <c:v>63589.5</c:v>
                </c:pt>
                <c:pt idx="110">
                  <c:v>63714.5</c:v>
                </c:pt>
                <c:pt idx="111">
                  <c:v>63896.5</c:v>
                </c:pt>
                <c:pt idx="112">
                  <c:v>63930.5</c:v>
                </c:pt>
                <c:pt idx="113">
                  <c:v>64573.5</c:v>
                </c:pt>
                <c:pt idx="114">
                  <c:v>64725</c:v>
                </c:pt>
                <c:pt idx="115">
                  <c:v>64842.5</c:v>
                </c:pt>
                <c:pt idx="116">
                  <c:v>64978.5</c:v>
                </c:pt>
                <c:pt idx="117">
                  <c:v>64978.5</c:v>
                </c:pt>
                <c:pt idx="118">
                  <c:v>65017</c:v>
                </c:pt>
                <c:pt idx="119">
                  <c:v>66667.5</c:v>
                </c:pt>
                <c:pt idx="120">
                  <c:v>67610</c:v>
                </c:pt>
                <c:pt idx="121">
                  <c:v>67943.5</c:v>
                </c:pt>
                <c:pt idx="122">
                  <c:v>68813.5</c:v>
                </c:pt>
                <c:pt idx="123">
                  <c:v>69192.5</c:v>
                </c:pt>
                <c:pt idx="124">
                  <c:v>69306.5</c:v>
                </c:pt>
                <c:pt idx="125">
                  <c:v>70320.5</c:v>
                </c:pt>
                <c:pt idx="126">
                  <c:v>71741.5</c:v>
                </c:pt>
                <c:pt idx="127">
                  <c:v>71749</c:v>
                </c:pt>
                <c:pt idx="128">
                  <c:v>71753</c:v>
                </c:pt>
                <c:pt idx="129">
                  <c:v>71760.5</c:v>
                </c:pt>
                <c:pt idx="130">
                  <c:v>71764</c:v>
                </c:pt>
                <c:pt idx="131">
                  <c:v>71764.5</c:v>
                </c:pt>
                <c:pt idx="132">
                  <c:v>71793</c:v>
                </c:pt>
                <c:pt idx="133">
                  <c:v>72796</c:v>
                </c:pt>
                <c:pt idx="134">
                  <c:v>73216.5</c:v>
                </c:pt>
                <c:pt idx="135">
                  <c:v>73414</c:v>
                </c:pt>
                <c:pt idx="136">
                  <c:v>77460.5</c:v>
                </c:pt>
                <c:pt idx="137">
                  <c:v>79932.5</c:v>
                </c:pt>
                <c:pt idx="138">
                  <c:v>84305</c:v>
                </c:pt>
                <c:pt idx="139">
                  <c:v>87228</c:v>
                </c:pt>
                <c:pt idx="140">
                  <c:v>88420.5</c:v>
                </c:pt>
                <c:pt idx="141">
                  <c:v>89681</c:v>
                </c:pt>
                <c:pt idx="142">
                  <c:v>90029.5</c:v>
                </c:pt>
                <c:pt idx="143">
                  <c:v>90060</c:v>
                </c:pt>
                <c:pt idx="144">
                  <c:v>91142.5</c:v>
                </c:pt>
                <c:pt idx="145">
                  <c:v>91260</c:v>
                </c:pt>
                <c:pt idx="146">
                  <c:v>91324</c:v>
                </c:pt>
                <c:pt idx="147">
                  <c:v>91362.5</c:v>
                </c:pt>
                <c:pt idx="148">
                  <c:v>92509</c:v>
                </c:pt>
                <c:pt idx="149">
                  <c:v>92786</c:v>
                </c:pt>
                <c:pt idx="150">
                  <c:v>93001.5</c:v>
                </c:pt>
                <c:pt idx="151">
                  <c:v>96973</c:v>
                </c:pt>
                <c:pt idx="152">
                  <c:v>99737.5</c:v>
                </c:pt>
                <c:pt idx="153">
                  <c:v>103671</c:v>
                </c:pt>
              </c:numCache>
            </c:numRef>
          </c:xVal>
          <c:yVal>
            <c:numRef>
              <c:f>A!$O$21:$O$1005</c:f>
              <c:numCache>
                <c:formatCode>General</c:formatCode>
                <c:ptCount val="985"/>
                <c:pt idx="61">
                  <c:v>4.2191422887207231E-2</c:v>
                </c:pt>
                <c:pt idx="62">
                  <c:v>4.2191422887207231E-2</c:v>
                </c:pt>
                <c:pt idx="63">
                  <c:v>4.0770604713645325E-2</c:v>
                </c:pt>
                <c:pt idx="64">
                  <c:v>4.0122627507756303E-2</c:v>
                </c:pt>
                <c:pt idx="65">
                  <c:v>3.9863699496478139E-2</c:v>
                </c:pt>
                <c:pt idx="66">
                  <c:v>3.9615286328297555E-2</c:v>
                </c:pt>
                <c:pt idx="67">
                  <c:v>3.955482598048643E-2</c:v>
                </c:pt>
                <c:pt idx="68">
                  <c:v>3.9553511625099236E-2</c:v>
                </c:pt>
                <c:pt idx="69">
                  <c:v>3.9524595806580853E-2</c:v>
                </c:pt>
                <c:pt idx="70">
                  <c:v>3.8728096441938364E-2</c:v>
                </c:pt>
                <c:pt idx="71">
                  <c:v>3.6939258759960791E-2</c:v>
                </c:pt>
                <c:pt idx="72">
                  <c:v>3.665010057477705E-2</c:v>
                </c:pt>
                <c:pt idx="73">
                  <c:v>3.5812856193131404E-2</c:v>
                </c:pt>
                <c:pt idx="74">
                  <c:v>3.5793140862323436E-2</c:v>
                </c:pt>
                <c:pt idx="75">
                  <c:v>3.5743195357609892E-2</c:v>
                </c:pt>
                <c:pt idx="76">
                  <c:v>3.5693249852896319E-2</c:v>
                </c:pt>
                <c:pt idx="77">
                  <c:v>3.5484267346331727E-2</c:v>
                </c:pt>
                <c:pt idx="78">
                  <c:v>3.5484267346331727E-2</c:v>
                </c:pt>
                <c:pt idx="79">
                  <c:v>3.327615029583772E-2</c:v>
                </c:pt>
                <c:pt idx="80">
                  <c:v>3.3017222284559555E-2</c:v>
                </c:pt>
                <c:pt idx="81">
                  <c:v>3.2808239777994935E-2</c:v>
                </c:pt>
                <c:pt idx="82">
                  <c:v>3.2808239777994935E-2</c:v>
                </c:pt>
                <c:pt idx="83">
                  <c:v>3.2658403263854274E-2</c:v>
                </c:pt>
                <c:pt idx="84">
                  <c:v>3.2569027097524766E-2</c:v>
                </c:pt>
                <c:pt idx="85">
                  <c:v>3.255982660981438E-2</c:v>
                </c:pt>
                <c:pt idx="86">
                  <c:v>3.2449420757289654E-2</c:v>
                </c:pt>
                <c:pt idx="87">
                  <c:v>3.2429705426481686E-2</c:v>
                </c:pt>
                <c:pt idx="88">
                  <c:v>3.2250953093822643E-2</c:v>
                </c:pt>
                <c:pt idx="89">
                  <c:v>3.2250953093822643E-2</c:v>
                </c:pt>
                <c:pt idx="90">
                  <c:v>3.2250953093822643E-2</c:v>
                </c:pt>
                <c:pt idx="91">
                  <c:v>3.219049274601149E-2</c:v>
                </c:pt>
                <c:pt idx="92">
                  <c:v>3.1622691218741616E-2</c:v>
                </c:pt>
                <c:pt idx="93">
                  <c:v>3.1622691218741616E-2</c:v>
                </c:pt>
                <c:pt idx="94">
                  <c:v>3.1572745714028072E-2</c:v>
                </c:pt>
                <c:pt idx="95">
                  <c:v>3.1263872198036335E-2</c:v>
                </c:pt>
                <c:pt idx="96">
                  <c:v>2.9614356187101842E-2</c:v>
                </c:pt>
                <c:pt idx="97">
                  <c:v>2.9325198001918101E-2</c:v>
                </c:pt>
                <c:pt idx="98">
                  <c:v>2.8976893824310429E-2</c:v>
                </c:pt>
                <c:pt idx="99">
                  <c:v>2.8618074803605148E-2</c:v>
                </c:pt>
                <c:pt idx="100">
                  <c:v>2.8618074803605148E-2</c:v>
                </c:pt>
                <c:pt idx="101">
                  <c:v>2.8398577453942947E-2</c:v>
                </c:pt>
                <c:pt idx="102">
                  <c:v>2.829868644451583E-2</c:v>
                </c:pt>
                <c:pt idx="103">
                  <c:v>2.829868644451583E-2</c:v>
                </c:pt>
                <c:pt idx="104">
                  <c:v>2.7801860108154691E-2</c:v>
                </c:pt>
                <c:pt idx="105">
                  <c:v>2.6052453087793082E-2</c:v>
                </c:pt>
                <c:pt idx="106">
                  <c:v>2.6052453087793082E-2</c:v>
                </c:pt>
                <c:pt idx="107">
                  <c:v>2.5474136717425599E-2</c:v>
                </c:pt>
                <c:pt idx="108">
                  <c:v>2.5065372192006774E-2</c:v>
                </c:pt>
                <c:pt idx="109">
                  <c:v>2.5065372192006774E-2</c:v>
                </c:pt>
                <c:pt idx="110">
                  <c:v>2.473678334520707E-2</c:v>
                </c:pt>
                <c:pt idx="111">
                  <c:v>2.4258357984266704E-2</c:v>
                </c:pt>
                <c:pt idx="112">
                  <c:v>2.4168981817937168E-2</c:v>
                </c:pt>
                <c:pt idx="113">
                  <c:v>2.2478720789999518E-2</c:v>
                </c:pt>
                <c:pt idx="114">
                  <c:v>2.2080471107678273E-2</c:v>
                </c:pt>
                <c:pt idx="115">
                  <c:v>2.1771597591686564E-2</c:v>
                </c:pt>
                <c:pt idx="116">
                  <c:v>2.1414092926368478E-2</c:v>
                </c:pt>
                <c:pt idx="117">
                  <c:v>2.1414092926368478E-2</c:v>
                </c:pt>
                <c:pt idx="118">
                  <c:v>2.1312887561554167E-2</c:v>
                </c:pt>
                <c:pt idx="119">
                  <c:v>1.6974200428410913E-2</c:v>
                </c:pt>
                <c:pt idx="120">
                  <c:v>1.449664052354116E-2</c:v>
                </c:pt>
                <c:pt idx="121">
                  <c:v>1.361996548027955E-2</c:v>
                </c:pt>
                <c:pt idx="122">
                  <c:v>1.1332987106553616E-2</c:v>
                </c:pt>
                <c:pt idx="123">
                  <c:v>1.0336705723056921E-2</c:v>
                </c:pt>
                <c:pt idx="124">
                  <c:v>1.0037032694775599E-2</c:v>
                </c:pt>
                <c:pt idx="125">
                  <c:v>7.3715199695364164E-3</c:v>
                </c:pt>
                <c:pt idx="126">
                  <c:v>3.6361219591173888E-3</c:v>
                </c:pt>
                <c:pt idx="127">
                  <c:v>3.6164066283094209E-3</c:v>
                </c:pt>
                <c:pt idx="128">
                  <c:v>3.60589178521184E-3</c:v>
                </c:pt>
                <c:pt idx="129">
                  <c:v>3.5861764544038444E-3</c:v>
                </c:pt>
                <c:pt idx="130">
                  <c:v>3.5769759666934575E-3</c:v>
                </c:pt>
                <c:pt idx="131">
                  <c:v>3.5756616113062634E-3</c:v>
                </c:pt>
                <c:pt idx="132">
                  <c:v>3.500743354235919E-3</c:v>
                </c:pt>
                <c:pt idx="133">
                  <c:v>8.6414644751511838E-4</c:v>
                </c:pt>
                <c:pt idx="134">
                  <c:v>-2.4122643311907943E-4</c:v>
                </c:pt>
                <c:pt idx="135">
                  <c:v>-7.6039681106260248E-4</c:v>
                </c:pt>
                <c:pt idx="136">
                  <c:v>-1.1397474959662562E-2</c:v>
                </c:pt>
                <c:pt idx="137">
                  <c:v>-1.7895647993973474E-2</c:v>
                </c:pt>
                <c:pt idx="138">
                  <c:v>-2.9389685855027048E-2</c:v>
                </c:pt>
                <c:pt idx="139">
                  <c:v>-3.7073407448591278E-2</c:v>
                </c:pt>
                <c:pt idx="142">
                  <c:v>-4.443774068306619E-2</c:v>
                </c:pt>
                <c:pt idx="143">
                  <c:v>-4.4517916361685311E-2</c:v>
                </c:pt>
                <c:pt idx="144">
                  <c:v>-4.7363495774970732E-2</c:v>
                </c:pt>
                <c:pt idx="145">
                  <c:v>-4.7672369290962469E-2</c:v>
                </c:pt>
                <c:pt idx="146">
                  <c:v>-4.7840606780523903E-2</c:v>
                </c:pt>
                <c:pt idx="147">
                  <c:v>-4.7941812145338214E-2</c:v>
                </c:pt>
                <c:pt idx="148">
                  <c:v>-5.0955629048185097E-2</c:v>
                </c:pt>
                <c:pt idx="149">
                  <c:v>-5.1683781932693212E-2</c:v>
                </c:pt>
                <c:pt idx="150">
                  <c:v>-5.2250269104575919E-2</c:v>
                </c:pt>
                <c:pt idx="152">
                  <c:v>-6.9957264880918246E-2</c:v>
                </c:pt>
                <c:pt idx="153">
                  <c:v>-8.0297298712011245E-2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6D-4DE3-8555-B4654275E6EA}"/>
            </c:ext>
          </c:extLst>
        </c:ser>
        <c:ser>
          <c:idx val="8"/>
          <c:order val="8"/>
          <c:tx>
            <c:strRef>
              <c:f>A!$W$1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A!$V$2:$V$17</c:f>
              <c:numCache>
                <c:formatCode>General</c:formatCode>
                <c:ptCount val="16"/>
                <c:pt idx="0">
                  <c:v>40000</c:v>
                </c:pt>
                <c:pt idx="1">
                  <c:v>45000</c:v>
                </c:pt>
                <c:pt idx="2">
                  <c:v>50000</c:v>
                </c:pt>
                <c:pt idx="3">
                  <c:v>55000</c:v>
                </c:pt>
                <c:pt idx="4">
                  <c:v>60000</c:v>
                </c:pt>
                <c:pt idx="5">
                  <c:v>65000</c:v>
                </c:pt>
                <c:pt idx="6">
                  <c:v>70000</c:v>
                </c:pt>
                <c:pt idx="7">
                  <c:v>75000</c:v>
                </c:pt>
                <c:pt idx="8">
                  <c:v>80000</c:v>
                </c:pt>
                <c:pt idx="9">
                  <c:v>85000</c:v>
                </c:pt>
                <c:pt idx="10">
                  <c:v>90000</c:v>
                </c:pt>
                <c:pt idx="11">
                  <c:v>95000</c:v>
                </c:pt>
                <c:pt idx="12">
                  <c:v>100000</c:v>
                </c:pt>
                <c:pt idx="13">
                  <c:v>105000</c:v>
                </c:pt>
                <c:pt idx="14">
                  <c:v>110000</c:v>
                </c:pt>
                <c:pt idx="15">
                  <c:v>115000</c:v>
                </c:pt>
              </c:numCache>
            </c:numRef>
          </c:xVal>
          <c:yVal>
            <c:numRef>
              <c:f>A!$W$2:$W$17</c:f>
              <c:numCache>
                <c:formatCode>General</c:formatCode>
                <c:ptCount val="16"/>
                <c:pt idx="0">
                  <c:v>-7.9999999999999932E-3</c:v>
                </c:pt>
                <c:pt idx="1">
                  <c:v>-2.5000000000000022E-4</c:v>
                </c:pt>
                <c:pt idx="2">
                  <c:v>5.0000000000000322E-3</c:v>
                </c:pt>
                <c:pt idx="3">
                  <c:v>7.7500000000000069E-3</c:v>
                </c:pt>
                <c:pt idx="4">
                  <c:v>8.0000000000000349E-3</c:v>
                </c:pt>
                <c:pt idx="5">
                  <c:v>5.7499999999999774E-3</c:v>
                </c:pt>
                <c:pt idx="6">
                  <c:v>1.0000000000000286E-3</c:v>
                </c:pt>
                <c:pt idx="7">
                  <c:v>-6.2499999999999778E-3</c:v>
                </c:pt>
                <c:pt idx="8">
                  <c:v>-1.5999999999999959E-2</c:v>
                </c:pt>
                <c:pt idx="9">
                  <c:v>-2.8249999999999942E-2</c:v>
                </c:pt>
                <c:pt idx="10">
                  <c:v>-4.3000000000000038E-2</c:v>
                </c:pt>
                <c:pt idx="11">
                  <c:v>-6.0250000000000026E-2</c:v>
                </c:pt>
                <c:pt idx="12">
                  <c:v>-7.999999999999996E-2</c:v>
                </c:pt>
                <c:pt idx="13">
                  <c:v>-0.10225000000000006</c:v>
                </c:pt>
                <c:pt idx="14">
                  <c:v>-0.127</c:v>
                </c:pt>
                <c:pt idx="15">
                  <c:v>-0.15425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D6D-4DE3-8555-B4654275E6EA}"/>
            </c:ext>
          </c:extLst>
        </c:ser>
        <c:ser>
          <c:idx val="9"/>
          <c:order val="9"/>
          <c:tx>
            <c:strRef>
              <c:f>A!$U$20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FF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A!$T$21:$T$1005</c:f>
              <c:numCache>
                <c:formatCode>General</c:formatCode>
                <c:ptCount val="985"/>
              </c:numCache>
            </c:numRef>
          </c:xVal>
          <c:yVal>
            <c:numRef>
              <c:f>A!$U$21:$U$1005</c:f>
              <c:numCache>
                <c:formatCode>General</c:formatCode>
                <c:ptCount val="985"/>
                <c:pt idx="37">
                  <c:v>3.6934600000677165E-2</c:v>
                </c:pt>
                <c:pt idx="59">
                  <c:v>6.1565000003611203E-2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D6D-4DE3-8555-B4654275E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545200"/>
        <c:axId val="1"/>
      </c:scatterChart>
      <c:valAx>
        <c:axId val="689545200"/>
        <c:scaling>
          <c:orientation val="minMax"/>
          <c:max val="110000"/>
          <c:min val="4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6135937553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324675324675328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9545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9.4155844155844159E-2"/>
          <c:y val="0.92073298764483702"/>
          <c:w val="0.99350717523945864"/>
          <c:h val="0.981708597400934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V803 Aql - O-C Diagr.</a:t>
            </a:r>
          </a:p>
        </c:rich>
      </c:tx>
      <c:layout>
        <c:manualLayout>
          <c:xMode val="edge"/>
          <c:yMode val="edge"/>
          <c:x val="0.36790923824959482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00486223662884"/>
          <c:y val="0.14545497589659059"/>
          <c:w val="0.80551053484602919"/>
          <c:h val="0.63333520754973827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A!$F$21:$F$1005</c:f>
              <c:numCache>
                <c:formatCode>General</c:formatCode>
                <c:ptCount val="985"/>
                <c:pt idx="0">
                  <c:v>-3235.5</c:v>
                </c:pt>
                <c:pt idx="1">
                  <c:v>-3121.5</c:v>
                </c:pt>
                <c:pt idx="2">
                  <c:v>-3102.5</c:v>
                </c:pt>
                <c:pt idx="3">
                  <c:v>-3023.5</c:v>
                </c:pt>
                <c:pt idx="4">
                  <c:v>-3021.5</c:v>
                </c:pt>
                <c:pt idx="5">
                  <c:v>-3019.5</c:v>
                </c:pt>
                <c:pt idx="6">
                  <c:v>-3016.5</c:v>
                </c:pt>
                <c:pt idx="7">
                  <c:v>-2905.5</c:v>
                </c:pt>
                <c:pt idx="8">
                  <c:v>-412.5</c:v>
                </c:pt>
                <c:pt idx="9">
                  <c:v>-230.5</c:v>
                </c:pt>
                <c:pt idx="10">
                  <c:v>-192.5</c:v>
                </c:pt>
                <c:pt idx="11">
                  <c:v>-132</c:v>
                </c:pt>
                <c:pt idx="12">
                  <c:v>-102</c:v>
                </c:pt>
                <c:pt idx="13">
                  <c:v>0.5</c:v>
                </c:pt>
                <c:pt idx="14">
                  <c:v>1</c:v>
                </c:pt>
                <c:pt idx="15">
                  <c:v>957.5</c:v>
                </c:pt>
                <c:pt idx="16">
                  <c:v>999.5</c:v>
                </c:pt>
                <c:pt idx="17">
                  <c:v>1007</c:v>
                </c:pt>
                <c:pt idx="18">
                  <c:v>1022</c:v>
                </c:pt>
                <c:pt idx="19">
                  <c:v>1116.5</c:v>
                </c:pt>
                <c:pt idx="20">
                  <c:v>1203.5</c:v>
                </c:pt>
                <c:pt idx="21">
                  <c:v>1250</c:v>
                </c:pt>
                <c:pt idx="22">
                  <c:v>1352</c:v>
                </c:pt>
                <c:pt idx="23">
                  <c:v>2483.5</c:v>
                </c:pt>
                <c:pt idx="24">
                  <c:v>2597.5</c:v>
                </c:pt>
                <c:pt idx="25">
                  <c:v>2609</c:v>
                </c:pt>
                <c:pt idx="26">
                  <c:v>2673</c:v>
                </c:pt>
                <c:pt idx="27">
                  <c:v>2775.5</c:v>
                </c:pt>
                <c:pt idx="28">
                  <c:v>2889</c:v>
                </c:pt>
                <c:pt idx="29">
                  <c:v>2919.5</c:v>
                </c:pt>
                <c:pt idx="30">
                  <c:v>49919.5</c:v>
                </c:pt>
                <c:pt idx="31">
                  <c:v>50922</c:v>
                </c:pt>
                <c:pt idx="32">
                  <c:v>51001.5</c:v>
                </c:pt>
                <c:pt idx="33">
                  <c:v>51013</c:v>
                </c:pt>
                <c:pt idx="34">
                  <c:v>51020.5</c:v>
                </c:pt>
                <c:pt idx="35">
                  <c:v>51032</c:v>
                </c:pt>
                <c:pt idx="36">
                  <c:v>51221.5</c:v>
                </c:pt>
                <c:pt idx="37">
                  <c:v>51601</c:v>
                </c:pt>
                <c:pt idx="38">
                  <c:v>52342</c:v>
                </c:pt>
                <c:pt idx="39">
                  <c:v>52357</c:v>
                </c:pt>
                <c:pt idx="40">
                  <c:v>52372</c:v>
                </c:pt>
                <c:pt idx="41">
                  <c:v>52448</c:v>
                </c:pt>
                <c:pt idx="42">
                  <c:v>52452</c:v>
                </c:pt>
                <c:pt idx="43">
                  <c:v>53739</c:v>
                </c:pt>
                <c:pt idx="44">
                  <c:v>53811</c:v>
                </c:pt>
                <c:pt idx="45">
                  <c:v>53818.5</c:v>
                </c:pt>
                <c:pt idx="46">
                  <c:v>53826</c:v>
                </c:pt>
                <c:pt idx="47">
                  <c:v>55147</c:v>
                </c:pt>
                <c:pt idx="48">
                  <c:v>55162.5</c:v>
                </c:pt>
                <c:pt idx="49">
                  <c:v>55257</c:v>
                </c:pt>
                <c:pt idx="50">
                  <c:v>55302.5</c:v>
                </c:pt>
                <c:pt idx="51">
                  <c:v>55306.5</c:v>
                </c:pt>
                <c:pt idx="52">
                  <c:v>55465.5</c:v>
                </c:pt>
                <c:pt idx="53">
                  <c:v>55492</c:v>
                </c:pt>
                <c:pt idx="54">
                  <c:v>55628.5</c:v>
                </c:pt>
                <c:pt idx="55">
                  <c:v>56479.5</c:v>
                </c:pt>
                <c:pt idx="56">
                  <c:v>56517.5</c:v>
                </c:pt>
                <c:pt idx="57">
                  <c:v>56536.5</c:v>
                </c:pt>
                <c:pt idx="58">
                  <c:v>56597</c:v>
                </c:pt>
                <c:pt idx="59">
                  <c:v>57025</c:v>
                </c:pt>
                <c:pt idx="60">
                  <c:v>57059.5</c:v>
                </c:pt>
                <c:pt idx="61">
                  <c:v>57074.5</c:v>
                </c:pt>
                <c:pt idx="62">
                  <c:v>57074.5</c:v>
                </c:pt>
                <c:pt idx="63">
                  <c:v>57615</c:v>
                </c:pt>
                <c:pt idx="64">
                  <c:v>57861.5</c:v>
                </c:pt>
                <c:pt idx="65">
                  <c:v>57960</c:v>
                </c:pt>
                <c:pt idx="66">
                  <c:v>58054.5</c:v>
                </c:pt>
                <c:pt idx="67">
                  <c:v>58077.5</c:v>
                </c:pt>
                <c:pt idx="68">
                  <c:v>58078</c:v>
                </c:pt>
                <c:pt idx="69">
                  <c:v>58089</c:v>
                </c:pt>
                <c:pt idx="70">
                  <c:v>58392</c:v>
                </c:pt>
                <c:pt idx="71">
                  <c:v>59072.5</c:v>
                </c:pt>
                <c:pt idx="72">
                  <c:v>59182.5</c:v>
                </c:pt>
                <c:pt idx="73">
                  <c:v>59501</c:v>
                </c:pt>
                <c:pt idx="74">
                  <c:v>59508.5</c:v>
                </c:pt>
                <c:pt idx="75">
                  <c:v>59527.5</c:v>
                </c:pt>
                <c:pt idx="76">
                  <c:v>59546.5</c:v>
                </c:pt>
                <c:pt idx="77">
                  <c:v>59626</c:v>
                </c:pt>
                <c:pt idx="78">
                  <c:v>59626</c:v>
                </c:pt>
                <c:pt idx="79">
                  <c:v>60466</c:v>
                </c:pt>
                <c:pt idx="80">
                  <c:v>60564.5</c:v>
                </c:pt>
                <c:pt idx="81">
                  <c:v>60644</c:v>
                </c:pt>
                <c:pt idx="82">
                  <c:v>60644</c:v>
                </c:pt>
                <c:pt idx="83">
                  <c:v>60701</c:v>
                </c:pt>
                <c:pt idx="84">
                  <c:v>60735</c:v>
                </c:pt>
                <c:pt idx="85">
                  <c:v>60738.5</c:v>
                </c:pt>
                <c:pt idx="86">
                  <c:v>60780.5</c:v>
                </c:pt>
                <c:pt idx="87">
                  <c:v>60788</c:v>
                </c:pt>
                <c:pt idx="88">
                  <c:v>60856</c:v>
                </c:pt>
                <c:pt idx="89">
                  <c:v>60856</c:v>
                </c:pt>
                <c:pt idx="90">
                  <c:v>60856</c:v>
                </c:pt>
                <c:pt idx="91">
                  <c:v>60879</c:v>
                </c:pt>
                <c:pt idx="92">
                  <c:v>61095</c:v>
                </c:pt>
                <c:pt idx="93">
                  <c:v>61095</c:v>
                </c:pt>
                <c:pt idx="94">
                  <c:v>61114</c:v>
                </c:pt>
                <c:pt idx="95">
                  <c:v>61231.5</c:v>
                </c:pt>
                <c:pt idx="96">
                  <c:v>61859</c:v>
                </c:pt>
                <c:pt idx="97">
                  <c:v>61969</c:v>
                </c:pt>
                <c:pt idx="98">
                  <c:v>62101.5</c:v>
                </c:pt>
                <c:pt idx="99">
                  <c:v>62238</c:v>
                </c:pt>
                <c:pt idx="100">
                  <c:v>62238</c:v>
                </c:pt>
                <c:pt idx="101">
                  <c:v>62321.5</c:v>
                </c:pt>
                <c:pt idx="102">
                  <c:v>62359.5</c:v>
                </c:pt>
                <c:pt idx="103">
                  <c:v>62359.5</c:v>
                </c:pt>
                <c:pt idx="104">
                  <c:v>62548.5</c:v>
                </c:pt>
                <c:pt idx="105">
                  <c:v>63214</c:v>
                </c:pt>
                <c:pt idx="106">
                  <c:v>63214</c:v>
                </c:pt>
                <c:pt idx="107">
                  <c:v>63434</c:v>
                </c:pt>
                <c:pt idx="108">
                  <c:v>63589.5</c:v>
                </c:pt>
                <c:pt idx="109">
                  <c:v>63589.5</c:v>
                </c:pt>
                <c:pt idx="110">
                  <c:v>63714.5</c:v>
                </c:pt>
                <c:pt idx="111">
                  <c:v>63896.5</c:v>
                </c:pt>
                <c:pt idx="112">
                  <c:v>63930.5</c:v>
                </c:pt>
                <c:pt idx="113">
                  <c:v>64573.5</c:v>
                </c:pt>
                <c:pt idx="114">
                  <c:v>64725</c:v>
                </c:pt>
                <c:pt idx="115">
                  <c:v>64842.5</c:v>
                </c:pt>
                <c:pt idx="116">
                  <c:v>64978.5</c:v>
                </c:pt>
                <c:pt idx="117">
                  <c:v>64978.5</c:v>
                </c:pt>
                <c:pt idx="118">
                  <c:v>65017</c:v>
                </c:pt>
                <c:pt idx="119">
                  <c:v>66667.5</c:v>
                </c:pt>
                <c:pt idx="120">
                  <c:v>67610</c:v>
                </c:pt>
                <c:pt idx="121">
                  <c:v>67943.5</c:v>
                </c:pt>
                <c:pt idx="122">
                  <c:v>68813.5</c:v>
                </c:pt>
                <c:pt idx="123">
                  <c:v>69192.5</c:v>
                </c:pt>
                <c:pt idx="124">
                  <c:v>69306.5</c:v>
                </c:pt>
                <c:pt idx="125">
                  <c:v>70320.5</c:v>
                </c:pt>
                <c:pt idx="126">
                  <c:v>71741.5</c:v>
                </c:pt>
                <c:pt idx="127">
                  <c:v>71749</c:v>
                </c:pt>
                <c:pt idx="128">
                  <c:v>71753</c:v>
                </c:pt>
                <c:pt idx="129">
                  <c:v>71760.5</c:v>
                </c:pt>
                <c:pt idx="130">
                  <c:v>71764</c:v>
                </c:pt>
                <c:pt idx="131">
                  <c:v>71764.5</c:v>
                </c:pt>
                <c:pt idx="132">
                  <c:v>71793</c:v>
                </c:pt>
                <c:pt idx="133">
                  <c:v>72796</c:v>
                </c:pt>
                <c:pt idx="134">
                  <c:v>73216.5</c:v>
                </c:pt>
                <c:pt idx="135">
                  <c:v>73414</c:v>
                </c:pt>
                <c:pt idx="136">
                  <c:v>77460.5</c:v>
                </c:pt>
                <c:pt idx="137">
                  <c:v>79932.5</c:v>
                </c:pt>
                <c:pt idx="138">
                  <c:v>84305</c:v>
                </c:pt>
                <c:pt idx="139">
                  <c:v>87228</c:v>
                </c:pt>
                <c:pt idx="140">
                  <c:v>88420.5</c:v>
                </c:pt>
                <c:pt idx="141">
                  <c:v>89681</c:v>
                </c:pt>
                <c:pt idx="142">
                  <c:v>90029.5</c:v>
                </c:pt>
                <c:pt idx="143">
                  <c:v>90060</c:v>
                </c:pt>
                <c:pt idx="144">
                  <c:v>91142.5</c:v>
                </c:pt>
                <c:pt idx="145">
                  <c:v>91260</c:v>
                </c:pt>
                <c:pt idx="146">
                  <c:v>91324</c:v>
                </c:pt>
                <c:pt idx="147">
                  <c:v>91362.5</c:v>
                </c:pt>
                <c:pt idx="148">
                  <c:v>92509</c:v>
                </c:pt>
                <c:pt idx="149">
                  <c:v>92786</c:v>
                </c:pt>
                <c:pt idx="150">
                  <c:v>93001.5</c:v>
                </c:pt>
                <c:pt idx="151">
                  <c:v>96973</c:v>
                </c:pt>
                <c:pt idx="152">
                  <c:v>99737.5</c:v>
                </c:pt>
                <c:pt idx="153">
                  <c:v>103671</c:v>
                </c:pt>
              </c:numCache>
            </c:numRef>
          </c:xVal>
          <c:yVal>
            <c:numRef>
              <c:f>A!$H$21:$H$1005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66-4DF2-AF33-CF8FA6BA54AB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A!$D$21:$D$1005</c:f>
                <c:numCache>
                  <c:formatCode>General</c:formatCode>
                  <c:ptCount val="985"/>
                  <c:pt idx="13">
                    <c:v>0</c:v>
                  </c:pt>
                  <c:pt idx="126">
                    <c:v>1E-4</c:v>
                  </c:pt>
                  <c:pt idx="127">
                    <c:v>2.0000000000000001E-4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2.9999999999999997E-4</c:v>
                  </c:pt>
                  <c:pt idx="131">
                    <c:v>5.9999999999999995E-4</c:v>
                  </c:pt>
                  <c:pt idx="136">
                    <c:v>3.0000000000000001E-3</c:v>
                  </c:pt>
                  <c:pt idx="137">
                    <c:v>4.0000000000000001E-3</c:v>
                  </c:pt>
                  <c:pt idx="138">
                    <c:v>4.0000000000000001E-3</c:v>
                  </c:pt>
                  <c:pt idx="139">
                    <c:v>0</c:v>
                  </c:pt>
                  <c:pt idx="142">
                    <c:v>6.9999999999999999E-4</c:v>
                  </c:pt>
                  <c:pt idx="143">
                    <c:v>4.0000000000000002E-4</c:v>
                  </c:pt>
                  <c:pt idx="144">
                    <c:v>1E-4</c:v>
                  </c:pt>
                  <c:pt idx="145">
                    <c:v>5.0000000000000001E-3</c:v>
                  </c:pt>
                  <c:pt idx="146">
                    <c:v>1E-4</c:v>
                  </c:pt>
                  <c:pt idx="147">
                    <c:v>1E-4</c:v>
                  </c:pt>
                  <c:pt idx="148">
                    <c:v>3.0000000000000001E-3</c:v>
                  </c:pt>
                  <c:pt idx="149">
                    <c:v>5.4999999999999997E-3</c:v>
                  </c:pt>
                  <c:pt idx="150">
                    <c:v>1E-4</c:v>
                  </c:pt>
                  <c:pt idx="152">
                    <c:v>2.0000000000000002E-5</c:v>
                  </c:pt>
                  <c:pt idx="153">
                    <c:v>1E-4</c:v>
                  </c:pt>
                </c:numCache>
              </c:numRef>
            </c:plus>
            <c:minus>
              <c:numRef>
                <c:f>A!$D$21:$D$1005</c:f>
                <c:numCache>
                  <c:formatCode>General</c:formatCode>
                  <c:ptCount val="985"/>
                  <c:pt idx="13">
                    <c:v>0</c:v>
                  </c:pt>
                  <c:pt idx="126">
                    <c:v>1E-4</c:v>
                  </c:pt>
                  <c:pt idx="127">
                    <c:v>2.0000000000000001E-4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2.9999999999999997E-4</c:v>
                  </c:pt>
                  <c:pt idx="131">
                    <c:v>5.9999999999999995E-4</c:v>
                  </c:pt>
                  <c:pt idx="136">
                    <c:v>3.0000000000000001E-3</c:v>
                  </c:pt>
                  <c:pt idx="137">
                    <c:v>4.0000000000000001E-3</c:v>
                  </c:pt>
                  <c:pt idx="138">
                    <c:v>4.0000000000000001E-3</c:v>
                  </c:pt>
                  <c:pt idx="139">
                    <c:v>0</c:v>
                  </c:pt>
                  <c:pt idx="142">
                    <c:v>6.9999999999999999E-4</c:v>
                  </c:pt>
                  <c:pt idx="143">
                    <c:v>4.0000000000000002E-4</c:v>
                  </c:pt>
                  <c:pt idx="144">
                    <c:v>1E-4</c:v>
                  </c:pt>
                  <c:pt idx="145">
                    <c:v>5.0000000000000001E-3</c:v>
                  </c:pt>
                  <c:pt idx="146">
                    <c:v>1E-4</c:v>
                  </c:pt>
                  <c:pt idx="147">
                    <c:v>1E-4</c:v>
                  </c:pt>
                  <c:pt idx="148">
                    <c:v>3.0000000000000001E-3</c:v>
                  </c:pt>
                  <c:pt idx="149">
                    <c:v>5.4999999999999997E-3</c:v>
                  </c:pt>
                  <c:pt idx="150">
                    <c:v>1E-4</c:v>
                  </c:pt>
                  <c:pt idx="152">
                    <c:v>2.0000000000000002E-5</c:v>
                  </c:pt>
                  <c:pt idx="15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A!$F$21:$F$1005</c:f>
              <c:numCache>
                <c:formatCode>General</c:formatCode>
                <c:ptCount val="985"/>
                <c:pt idx="0">
                  <c:v>-3235.5</c:v>
                </c:pt>
                <c:pt idx="1">
                  <c:v>-3121.5</c:v>
                </c:pt>
                <c:pt idx="2">
                  <c:v>-3102.5</c:v>
                </c:pt>
                <c:pt idx="3">
                  <c:v>-3023.5</c:v>
                </c:pt>
                <c:pt idx="4">
                  <c:v>-3021.5</c:v>
                </c:pt>
                <c:pt idx="5">
                  <c:v>-3019.5</c:v>
                </c:pt>
                <c:pt idx="6">
                  <c:v>-3016.5</c:v>
                </c:pt>
                <c:pt idx="7">
                  <c:v>-2905.5</c:v>
                </c:pt>
                <c:pt idx="8">
                  <c:v>-412.5</c:v>
                </c:pt>
                <c:pt idx="9">
                  <c:v>-230.5</c:v>
                </c:pt>
                <c:pt idx="10">
                  <c:v>-192.5</c:v>
                </c:pt>
                <c:pt idx="11">
                  <c:v>-132</c:v>
                </c:pt>
                <c:pt idx="12">
                  <c:v>-102</c:v>
                </c:pt>
                <c:pt idx="13">
                  <c:v>0.5</c:v>
                </c:pt>
                <c:pt idx="14">
                  <c:v>1</c:v>
                </c:pt>
                <c:pt idx="15">
                  <c:v>957.5</c:v>
                </c:pt>
                <c:pt idx="16">
                  <c:v>999.5</c:v>
                </c:pt>
                <c:pt idx="17">
                  <c:v>1007</c:v>
                </c:pt>
                <c:pt idx="18">
                  <c:v>1022</c:v>
                </c:pt>
                <c:pt idx="19">
                  <c:v>1116.5</c:v>
                </c:pt>
                <c:pt idx="20">
                  <c:v>1203.5</c:v>
                </c:pt>
                <c:pt idx="21">
                  <c:v>1250</c:v>
                </c:pt>
                <c:pt idx="22">
                  <c:v>1352</c:v>
                </c:pt>
                <c:pt idx="23">
                  <c:v>2483.5</c:v>
                </c:pt>
                <c:pt idx="24">
                  <c:v>2597.5</c:v>
                </c:pt>
                <c:pt idx="25">
                  <c:v>2609</c:v>
                </c:pt>
                <c:pt idx="26">
                  <c:v>2673</c:v>
                </c:pt>
                <c:pt idx="27">
                  <c:v>2775.5</c:v>
                </c:pt>
                <c:pt idx="28">
                  <c:v>2889</c:v>
                </c:pt>
                <c:pt idx="29">
                  <c:v>2919.5</c:v>
                </c:pt>
                <c:pt idx="30">
                  <c:v>49919.5</c:v>
                </c:pt>
                <c:pt idx="31">
                  <c:v>50922</c:v>
                </c:pt>
                <c:pt idx="32">
                  <c:v>51001.5</c:v>
                </c:pt>
                <c:pt idx="33">
                  <c:v>51013</c:v>
                </c:pt>
                <c:pt idx="34">
                  <c:v>51020.5</c:v>
                </c:pt>
                <c:pt idx="35">
                  <c:v>51032</c:v>
                </c:pt>
                <c:pt idx="36">
                  <c:v>51221.5</c:v>
                </c:pt>
                <c:pt idx="37">
                  <c:v>51601</c:v>
                </c:pt>
                <c:pt idx="38">
                  <c:v>52342</c:v>
                </c:pt>
                <c:pt idx="39">
                  <c:v>52357</c:v>
                </c:pt>
                <c:pt idx="40">
                  <c:v>52372</c:v>
                </c:pt>
                <c:pt idx="41">
                  <c:v>52448</c:v>
                </c:pt>
                <c:pt idx="42">
                  <c:v>52452</c:v>
                </c:pt>
                <c:pt idx="43">
                  <c:v>53739</c:v>
                </c:pt>
                <c:pt idx="44">
                  <c:v>53811</c:v>
                </c:pt>
                <c:pt idx="45">
                  <c:v>53818.5</c:v>
                </c:pt>
                <c:pt idx="46">
                  <c:v>53826</c:v>
                </c:pt>
                <c:pt idx="47">
                  <c:v>55147</c:v>
                </c:pt>
                <c:pt idx="48">
                  <c:v>55162.5</c:v>
                </c:pt>
                <c:pt idx="49">
                  <c:v>55257</c:v>
                </c:pt>
                <c:pt idx="50">
                  <c:v>55302.5</c:v>
                </c:pt>
                <c:pt idx="51">
                  <c:v>55306.5</c:v>
                </c:pt>
                <c:pt idx="52">
                  <c:v>55465.5</c:v>
                </c:pt>
                <c:pt idx="53">
                  <c:v>55492</c:v>
                </c:pt>
                <c:pt idx="54">
                  <c:v>55628.5</c:v>
                </c:pt>
                <c:pt idx="55">
                  <c:v>56479.5</c:v>
                </c:pt>
                <c:pt idx="56">
                  <c:v>56517.5</c:v>
                </c:pt>
                <c:pt idx="57">
                  <c:v>56536.5</c:v>
                </c:pt>
                <c:pt idx="58">
                  <c:v>56597</c:v>
                </c:pt>
                <c:pt idx="59">
                  <c:v>57025</c:v>
                </c:pt>
                <c:pt idx="60">
                  <c:v>57059.5</c:v>
                </c:pt>
                <c:pt idx="61">
                  <c:v>57074.5</c:v>
                </c:pt>
                <c:pt idx="62">
                  <c:v>57074.5</c:v>
                </c:pt>
                <c:pt idx="63">
                  <c:v>57615</c:v>
                </c:pt>
                <c:pt idx="64">
                  <c:v>57861.5</c:v>
                </c:pt>
                <c:pt idx="65">
                  <c:v>57960</c:v>
                </c:pt>
                <c:pt idx="66">
                  <c:v>58054.5</c:v>
                </c:pt>
                <c:pt idx="67">
                  <c:v>58077.5</c:v>
                </c:pt>
                <c:pt idx="68">
                  <c:v>58078</c:v>
                </c:pt>
                <c:pt idx="69">
                  <c:v>58089</c:v>
                </c:pt>
                <c:pt idx="70">
                  <c:v>58392</c:v>
                </c:pt>
                <c:pt idx="71">
                  <c:v>59072.5</c:v>
                </c:pt>
                <c:pt idx="72">
                  <c:v>59182.5</c:v>
                </c:pt>
                <c:pt idx="73">
                  <c:v>59501</c:v>
                </c:pt>
                <c:pt idx="74">
                  <c:v>59508.5</c:v>
                </c:pt>
                <c:pt idx="75">
                  <c:v>59527.5</c:v>
                </c:pt>
                <c:pt idx="76">
                  <c:v>59546.5</c:v>
                </c:pt>
                <c:pt idx="77">
                  <c:v>59626</c:v>
                </c:pt>
                <c:pt idx="78">
                  <c:v>59626</c:v>
                </c:pt>
                <c:pt idx="79">
                  <c:v>60466</c:v>
                </c:pt>
                <c:pt idx="80">
                  <c:v>60564.5</c:v>
                </c:pt>
                <c:pt idx="81">
                  <c:v>60644</c:v>
                </c:pt>
                <c:pt idx="82">
                  <c:v>60644</c:v>
                </c:pt>
                <c:pt idx="83">
                  <c:v>60701</c:v>
                </c:pt>
                <c:pt idx="84">
                  <c:v>60735</c:v>
                </c:pt>
                <c:pt idx="85">
                  <c:v>60738.5</c:v>
                </c:pt>
                <c:pt idx="86">
                  <c:v>60780.5</c:v>
                </c:pt>
                <c:pt idx="87">
                  <c:v>60788</c:v>
                </c:pt>
                <c:pt idx="88">
                  <c:v>60856</c:v>
                </c:pt>
                <c:pt idx="89">
                  <c:v>60856</c:v>
                </c:pt>
                <c:pt idx="90">
                  <c:v>60856</c:v>
                </c:pt>
                <c:pt idx="91">
                  <c:v>60879</c:v>
                </c:pt>
                <c:pt idx="92">
                  <c:v>61095</c:v>
                </c:pt>
                <c:pt idx="93">
                  <c:v>61095</c:v>
                </c:pt>
                <c:pt idx="94">
                  <c:v>61114</c:v>
                </c:pt>
                <c:pt idx="95">
                  <c:v>61231.5</c:v>
                </c:pt>
                <c:pt idx="96">
                  <c:v>61859</c:v>
                </c:pt>
                <c:pt idx="97">
                  <c:v>61969</c:v>
                </c:pt>
                <c:pt idx="98">
                  <c:v>62101.5</c:v>
                </c:pt>
                <c:pt idx="99">
                  <c:v>62238</c:v>
                </c:pt>
                <c:pt idx="100">
                  <c:v>62238</c:v>
                </c:pt>
                <c:pt idx="101">
                  <c:v>62321.5</c:v>
                </c:pt>
                <c:pt idx="102">
                  <c:v>62359.5</c:v>
                </c:pt>
                <c:pt idx="103">
                  <c:v>62359.5</c:v>
                </c:pt>
                <c:pt idx="104">
                  <c:v>62548.5</c:v>
                </c:pt>
                <c:pt idx="105">
                  <c:v>63214</c:v>
                </c:pt>
                <c:pt idx="106">
                  <c:v>63214</c:v>
                </c:pt>
                <c:pt idx="107">
                  <c:v>63434</c:v>
                </c:pt>
                <c:pt idx="108">
                  <c:v>63589.5</c:v>
                </c:pt>
                <c:pt idx="109">
                  <c:v>63589.5</c:v>
                </c:pt>
                <c:pt idx="110">
                  <c:v>63714.5</c:v>
                </c:pt>
                <c:pt idx="111">
                  <c:v>63896.5</c:v>
                </c:pt>
                <c:pt idx="112">
                  <c:v>63930.5</c:v>
                </c:pt>
                <c:pt idx="113">
                  <c:v>64573.5</c:v>
                </c:pt>
                <c:pt idx="114">
                  <c:v>64725</c:v>
                </c:pt>
                <c:pt idx="115">
                  <c:v>64842.5</c:v>
                </c:pt>
                <c:pt idx="116">
                  <c:v>64978.5</c:v>
                </c:pt>
                <c:pt idx="117">
                  <c:v>64978.5</c:v>
                </c:pt>
                <c:pt idx="118">
                  <c:v>65017</c:v>
                </c:pt>
                <c:pt idx="119">
                  <c:v>66667.5</c:v>
                </c:pt>
                <c:pt idx="120">
                  <c:v>67610</c:v>
                </c:pt>
                <c:pt idx="121">
                  <c:v>67943.5</c:v>
                </c:pt>
                <c:pt idx="122">
                  <c:v>68813.5</c:v>
                </c:pt>
                <c:pt idx="123">
                  <c:v>69192.5</c:v>
                </c:pt>
                <c:pt idx="124">
                  <c:v>69306.5</c:v>
                </c:pt>
                <c:pt idx="125">
                  <c:v>70320.5</c:v>
                </c:pt>
                <c:pt idx="126">
                  <c:v>71741.5</c:v>
                </c:pt>
                <c:pt idx="127">
                  <c:v>71749</c:v>
                </c:pt>
                <c:pt idx="128">
                  <c:v>71753</c:v>
                </c:pt>
                <c:pt idx="129">
                  <c:v>71760.5</c:v>
                </c:pt>
                <c:pt idx="130">
                  <c:v>71764</c:v>
                </c:pt>
                <c:pt idx="131">
                  <c:v>71764.5</c:v>
                </c:pt>
                <c:pt idx="132">
                  <c:v>71793</c:v>
                </c:pt>
                <c:pt idx="133">
                  <c:v>72796</c:v>
                </c:pt>
                <c:pt idx="134">
                  <c:v>73216.5</c:v>
                </c:pt>
                <c:pt idx="135">
                  <c:v>73414</c:v>
                </c:pt>
                <c:pt idx="136">
                  <c:v>77460.5</c:v>
                </c:pt>
                <c:pt idx="137">
                  <c:v>79932.5</c:v>
                </c:pt>
                <c:pt idx="138">
                  <c:v>84305</c:v>
                </c:pt>
                <c:pt idx="139">
                  <c:v>87228</c:v>
                </c:pt>
                <c:pt idx="140">
                  <c:v>88420.5</c:v>
                </c:pt>
                <c:pt idx="141">
                  <c:v>89681</c:v>
                </c:pt>
                <c:pt idx="142">
                  <c:v>90029.5</c:v>
                </c:pt>
                <c:pt idx="143">
                  <c:v>90060</c:v>
                </c:pt>
                <c:pt idx="144">
                  <c:v>91142.5</c:v>
                </c:pt>
                <c:pt idx="145">
                  <c:v>91260</c:v>
                </c:pt>
                <c:pt idx="146">
                  <c:v>91324</c:v>
                </c:pt>
                <c:pt idx="147">
                  <c:v>91362.5</c:v>
                </c:pt>
                <c:pt idx="148">
                  <c:v>92509</c:v>
                </c:pt>
                <c:pt idx="149">
                  <c:v>92786</c:v>
                </c:pt>
                <c:pt idx="150">
                  <c:v>93001.5</c:v>
                </c:pt>
                <c:pt idx="151">
                  <c:v>96973</c:v>
                </c:pt>
                <c:pt idx="152">
                  <c:v>99737.5</c:v>
                </c:pt>
                <c:pt idx="153">
                  <c:v>103671</c:v>
                </c:pt>
              </c:numCache>
            </c:numRef>
          </c:xVal>
          <c:yVal>
            <c:numRef>
              <c:f>A!$I$21:$I$1005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66-4DF2-AF33-CF8FA6BA54AB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A!$D$21:$D$56</c:f>
                <c:numCache>
                  <c:formatCode>General</c:formatCode>
                  <c:ptCount val="36"/>
                  <c:pt idx="13">
                    <c:v>0</c:v>
                  </c:pt>
                </c:numCache>
              </c:numRef>
            </c:plus>
            <c:minus>
              <c:numRef>
                <c:f>A!$D$21:$D$56</c:f>
                <c:numCache>
                  <c:formatCode>General</c:formatCode>
                  <c:ptCount val="36"/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A!$F$21:$F$1005</c:f>
              <c:numCache>
                <c:formatCode>General</c:formatCode>
                <c:ptCount val="985"/>
                <c:pt idx="0">
                  <c:v>-3235.5</c:v>
                </c:pt>
                <c:pt idx="1">
                  <c:v>-3121.5</c:v>
                </c:pt>
                <c:pt idx="2">
                  <c:v>-3102.5</c:v>
                </c:pt>
                <c:pt idx="3">
                  <c:v>-3023.5</c:v>
                </c:pt>
                <c:pt idx="4">
                  <c:v>-3021.5</c:v>
                </c:pt>
                <c:pt idx="5">
                  <c:v>-3019.5</c:v>
                </c:pt>
                <c:pt idx="6">
                  <c:v>-3016.5</c:v>
                </c:pt>
                <c:pt idx="7">
                  <c:v>-2905.5</c:v>
                </c:pt>
                <c:pt idx="8">
                  <c:v>-412.5</c:v>
                </c:pt>
                <c:pt idx="9">
                  <c:v>-230.5</c:v>
                </c:pt>
                <c:pt idx="10">
                  <c:v>-192.5</c:v>
                </c:pt>
                <c:pt idx="11">
                  <c:v>-132</c:v>
                </c:pt>
                <c:pt idx="12">
                  <c:v>-102</c:v>
                </c:pt>
                <c:pt idx="13">
                  <c:v>0.5</c:v>
                </c:pt>
                <c:pt idx="14">
                  <c:v>1</c:v>
                </c:pt>
                <c:pt idx="15">
                  <c:v>957.5</c:v>
                </c:pt>
                <c:pt idx="16">
                  <c:v>999.5</c:v>
                </c:pt>
                <c:pt idx="17">
                  <c:v>1007</c:v>
                </c:pt>
                <c:pt idx="18">
                  <c:v>1022</c:v>
                </c:pt>
                <c:pt idx="19">
                  <c:v>1116.5</c:v>
                </c:pt>
                <c:pt idx="20">
                  <c:v>1203.5</c:v>
                </c:pt>
                <c:pt idx="21">
                  <c:v>1250</c:v>
                </c:pt>
                <c:pt idx="22">
                  <c:v>1352</c:v>
                </c:pt>
                <c:pt idx="23">
                  <c:v>2483.5</c:v>
                </c:pt>
                <c:pt idx="24">
                  <c:v>2597.5</c:v>
                </c:pt>
                <c:pt idx="25">
                  <c:v>2609</c:v>
                </c:pt>
                <c:pt idx="26">
                  <c:v>2673</c:v>
                </c:pt>
                <c:pt idx="27">
                  <c:v>2775.5</c:v>
                </c:pt>
                <c:pt idx="28">
                  <c:v>2889</c:v>
                </c:pt>
                <c:pt idx="29">
                  <c:v>2919.5</c:v>
                </c:pt>
                <c:pt idx="30">
                  <c:v>49919.5</c:v>
                </c:pt>
                <c:pt idx="31">
                  <c:v>50922</c:v>
                </c:pt>
                <c:pt idx="32">
                  <c:v>51001.5</c:v>
                </c:pt>
                <c:pt idx="33">
                  <c:v>51013</c:v>
                </c:pt>
                <c:pt idx="34">
                  <c:v>51020.5</c:v>
                </c:pt>
                <c:pt idx="35">
                  <c:v>51032</c:v>
                </c:pt>
                <c:pt idx="36">
                  <c:v>51221.5</c:v>
                </c:pt>
                <c:pt idx="37">
                  <c:v>51601</c:v>
                </c:pt>
                <c:pt idx="38">
                  <c:v>52342</c:v>
                </c:pt>
                <c:pt idx="39">
                  <c:v>52357</c:v>
                </c:pt>
                <c:pt idx="40">
                  <c:v>52372</c:v>
                </c:pt>
                <c:pt idx="41">
                  <c:v>52448</c:v>
                </c:pt>
                <c:pt idx="42">
                  <c:v>52452</c:v>
                </c:pt>
                <c:pt idx="43">
                  <c:v>53739</c:v>
                </c:pt>
                <c:pt idx="44">
                  <c:v>53811</c:v>
                </c:pt>
                <c:pt idx="45">
                  <c:v>53818.5</c:v>
                </c:pt>
                <c:pt idx="46">
                  <c:v>53826</c:v>
                </c:pt>
                <c:pt idx="47">
                  <c:v>55147</c:v>
                </c:pt>
                <c:pt idx="48">
                  <c:v>55162.5</c:v>
                </c:pt>
                <c:pt idx="49">
                  <c:v>55257</c:v>
                </c:pt>
                <c:pt idx="50">
                  <c:v>55302.5</c:v>
                </c:pt>
                <c:pt idx="51">
                  <c:v>55306.5</c:v>
                </c:pt>
                <c:pt idx="52">
                  <c:v>55465.5</c:v>
                </c:pt>
                <c:pt idx="53">
                  <c:v>55492</c:v>
                </c:pt>
                <c:pt idx="54">
                  <c:v>55628.5</c:v>
                </c:pt>
                <c:pt idx="55">
                  <c:v>56479.5</c:v>
                </c:pt>
                <c:pt idx="56">
                  <c:v>56517.5</c:v>
                </c:pt>
                <c:pt idx="57">
                  <c:v>56536.5</c:v>
                </c:pt>
                <c:pt idx="58">
                  <c:v>56597</c:v>
                </c:pt>
                <c:pt idx="59">
                  <c:v>57025</c:v>
                </c:pt>
                <c:pt idx="60">
                  <c:v>57059.5</c:v>
                </c:pt>
                <c:pt idx="61">
                  <c:v>57074.5</c:v>
                </c:pt>
                <c:pt idx="62">
                  <c:v>57074.5</c:v>
                </c:pt>
                <c:pt idx="63">
                  <c:v>57615</c:v>
                </c:pt>
                <c:pt idx="64">
                  <c:v>57861.5</c:v>
                </c:pt>
                <c:pt idx="65">
                  <c:v>57960</c:v>
                </c:pt>
                <c:pt idx="66">
                  <c:v>58054.5</c:v>
                </c:pt>
                <c:pt idx="67">
                  <c:v>58077.5</c:v>
                </c:pt>
                <c:pt idx="68">
                  <c:v>58078</c:v>
                </c:pt>
                <c:pt idx="69">
                  <c:v>58089</c:v>
                </c:pt>
                <c:pt idx="70">
                  <c:v>58392</c:v>
                </c:pt>
                <c:pt idx="71">
                  <c:v>59072.5</c:v>
                </c:pt>
                <c:pt idx="72">
                  <c:v>59182.5</c:v>
                </c:pt>
                <c:pt idx="73">
                  <c:v>59501</c:v>
                </c:pt>
                <c:pt idx="74">
                  <c:v>59508.5</c:v>
                </c:pt>
                <c:pt idx="75">
                  <c:v>59527.5</c:v>
                </c:pt>
                <c:pt idx="76">
                  <c:v>59546.5</c:v>
                </c:pt>
                <c:pt idx="77">
                  <c:v>59626</c:v>
                </c:pt>
                <c:pt idx="78">
                  <c:v>59626</c:v>
                </c:pt>
                <c:pt idx="79">
                  <c:v>60466</c:v>
                </c:pt>
                <c:pt idx="80">
                  <c:v>60564.5</c:v>
                </c:pt>
                <c:pt idx="81">
                  <c:v>60644</c:v>
                </c:pt>
                <c:pt idx="82">
                  <c:v>60644</c:v>
                </c:pt>
                <c:pt idx="83">
                  <c:v>60701</c:v>
                </c:pt>
                <c:pt idx="84">
                  <c:v>60735</c:v>
                </c:pt>
                <c:pt idx="85">
                  <c:v>60738.5</c:v>
                </c:pt>
                <c:pt idx="86">
                  <c:v>60780.5</c:v>
                </c:pt>
                <c:pt idx="87">
                  <c:v>60788</c:v>
                </c:pt>
                <c:pt idx="88">
                  <c:v>60856</c:v>
                </c:pt>
                <c:pt idx="89">
                  <c:v>60856</c:v>
                </c:pt>
                <c:pt idx="90">
                  <c:v>60856</c:v>
                </c:pt>
                <c:pt idx="91">
                  <c:v>60879</c:v>
                </c:pt>
                <c:pt idx="92">
                  <c:v>61095</c:v>
                </c:pt>
                <c:pt idx="93">
                  <c:v>61095</c:v>
                </c:pt>
                <c:pt idx="94">
                  <c:v>61114</c:v>
                </c:pt>
                <c:pt idx="95">
                  <c:v>61231.5</c:v>
                </c:pt>
                <c:pt idx="96">
                  <c:v>61859</c:v>
                </c:pt>
                <c:pt idx="97">
                  <c:v>61969</c:v>
                </c:pt>
                <c:pt idx="98">
                  <c:v>62101.5</c:v>
                </c:pt>
                <c:pt idx="99">
                  <c:v>62238</c:v>
                </c:pt>
                <c:pt idx="100">
                  <c:v>62238</c:v>
                </c:pt>
                <c:pt idx="101">
                  <c:v>62321.5</c:v>
                </c:pt>
                <c:pt idx="102">
                  <c:v>62359.5</c:v>
                </c:pt>
                <c:pt idx="103">
                  <c:v>62359.5</c:v>
                </c:pt>
                <c:pt idx="104">
                  <c:v>62548.5</c:v>
                </c:pt>
                <c:pt idx="105">
                  <c:v>63214</c:v>
                </c:pt>
                <c:pt idx="106">
                  <c:v>63214</c:v>
                </c:pt>
                <c:pt idx="107">
                  <c:v>63434</c:v>
                </c:pt>
                <c:pt idx="108">
                  <c:v>63589.5</c:v>
                </c:pt>
                <c:pt idx="109">
                  <c:v>63589.5</c:v>
                </c:pt>
                <c:pt idx="110">
                  <c:v>63714.5</c:v>
                </c:pt>
                <c:pt idx="111">
                  <c:v>63896.5</c:v>
                </c:pt>
                <c:pt idx="112">
                  <c:v>63930.5</c:v>
                </c:pt>
                <c:pt idx="113">
                  <c:v>64573.5</c:v>
                </c:pt>
                <c:pt idx="114">
                  <c:v>64725</c:v>
                </c:pt>
                <c:pt idx="115">
                  <c:v>64842.5</c:v>
                </c:pt>
                <c:pt idx="116">
                  <c:v>64978.5</c:v>
                </c:pt>
                <c:pt idx="117">
                  <c:v>64978.5</c:v>
                </c:pt>
                <c:pt idx="118">
                  <c:v>65017</c:v>
                </c:pt>
                <c:pt idx="119">
                  <c:v>66667.5</c:v>
                </c:pt>
                <c:pt idx="120">
                  <c:v>67610</c:v>
                </c:pt>
                <c:pt idx="121">
                  <c:v>67943.5</c:v>
                </c:pt>
                <c:pt idx="122">
                  <c:v>68813.5</c:v>
                </c:pt>
                <c:pt idx="123">
                  <c:v>69192.5</c:v>
                </c:pt>
                <c:pt idx="124">
                  <c:v>69306.5</c:v>
                </c:pt>
                <c:pt idx="125">
                  <c:v>70320.5</c:v>
                </c:pt>
                <c:pt idx="126">
                  <c:v>71741.5</c:v>
                </c:pt>
                <c:pt idx="127">
                  <c:v>71749</c:v>
                </c:pt>
                <c:pt idx="128">
                  <c:v>71753</c:v>
                </c:pt>
                <c:pt idx="129">
                  <c:v>71760.5</c:v>
                </c:pt>
                <c:pt idx="130">
                  <c:v>71764</c:v>
                </c:pt>
                <c:pt idx="131">
                  <c:v>71764.5</c:v>
                </c:pt>
                <c:pt idx="132">
                  <c:v>71793</c:v>
                </c:pt>
                <c:pt idx="133">
                  <c:v>72796</c:v>
                </c:pt>
                <c:pt idx="134">
                  <c:v>73216.5</c:v>
                </c:pt>
                <c:pt idx="135">
                  <c:v>73414</c:v>
                </c:pt>
                <c:pt idx="136">
                  <c:v>77460.5</c:v>
                </c:pt>
                <c:pt idx="137">
                  <c:v>79932.5</c:v>
                </c:pt>
                <c:pt idx="138">
                  <c:v>84305</c:v>
                </c:pt>
                <c:pt idx="139">
                  <c:v>87228</c:v>
                </c:pt>
                <c:pt idx="140">
                  <c:v>88420.5</c:v>
                </c:pt>
                <c:pt idx="141">
                  <c:v>89681</c:v>
                </c:pt>
                <c:pt idx="142">
                  <c:v>90029.5</c:v>
                </c:pt>
                <c:pt idx="143">
                  <c:v>90060</c:v>
                </c:pt>
                <c:pt idx="144">
                  <c:v>91142.5</c:v>
                </c:pt>
                <c:pt idx="145">
                  <c:v>91260</c:v>
                </c:pt>
                <c:pt idx="146">
                  <c:v>91324</c:v>
                </c:pt>
                <c:pt idx="147">
                  <c:v>91362.5</c:v>
                </c:pt>
                <c:pt idx="148">
                  <c:v>92509</c:v>
                </c:pt>
                <c:pt idx="149">
                  <c:v>92786</c:v>
                </c:pt>
                <c:pt idx="150">
                  <c:v>93001.5</c:v>
                </c:pt>
                <c:pt idx="151">
                  <c:v>96973</c:v>
                </c:pt>
                <c:pt idx="152">
                  <c:v>99737.5</c:v>
                </c:pt>
                <c:pt idx="153">
                  <c:v>103671</c:v>
                </c:pt>
              </c:numCache>
            </c:numRef>
          </c:xVal>
          <c:yVal>
            <c:numRef>
              <c:f>A!$J$21:$J$1005</c:f>
              <c:numCache>
                <c:formatCode>General</c:formatCode>
                <c:ptCount val="985"/>
                <c:pt idx="0">
                  <c:v>-0.11811830000078771</c:v>
                </c:pt>
                <c:pt idx="1">
                  <c:v>-0.11661390000153915</c:v>
                </c:pt>
                <c:pt idx="2">
                  <c:v>-0.12269650000234833</c:v>
                </c:pt>
                <c:pt idx="3">
                  <c:v>-0.11230310000246391</c:v>
                </c:pt>
                <c:pt idx="4">
                  <c:v>-0.12515390000044135</c:v>
                </c:pt>
                <c:pt idx="5">
                  <c:v>-0.11400469999716734</c:v>
                </c:pt>
                <c:pt idx="6">
                  <c:v>-0.1232808999993722</c:v>
                </c:pt>
                <c:pt idx="7">
                  <c:v>-0.12150029999975231</c:v>
                </c:pt>
                <c:pt idx="8">
                  <c:v>-0.13002250000135973</c:v>
                </c:pt>
                <c:pt idx="9">
                  <c:v>-0.12844530000074883</c:v>
                </c:pt>
                <c:pt idx="10">
                  <c:v>-0.13261050000073737</c:v>
                </c:pt>
                <c:pt idx="11">
                  <c:v>-0.13184719999844674</c:v>
                </c:pt>
                <c:pt idx="12">
                  <c:v>-0.12460920000012266</c:v>
                </c:pt>
                <c:pt idx="13">
                  <c:v>-0.13171270000020741</c:v>
                </c:pt>
                <c:pt idx="14">
                  <c:v>-0.15542540000024019</c:v>
                </c:pt>
                <c:pt idx="15">
                  <c:v>-9.5820499998808373E-2</c:v>
                </c:pt>
                <c:pt idx="16">
                  <c:v>-0.14168730000164942</c:v>
                </c:pt>
                <c:pt idx="17">
                  <c:v>-0.1373777999979211</c:v>
                </c:pt>
                <c:pt idx="18">
                  <c:v>-0.14375879999715835</c:v>
                </c:pt>
                <c:pt idx="19">
                  <c:v>-0.13545910000175354</c:v>
                </c:pt>
                <c:pt idx="20">
                  <c:v>-0.13046890000259737</c:v>
                </c:pt>
                <c:pt idx="21">
                  <c:v>-0.13574999999764259</c:v>
                </c:pt>
                <c:pt idx="22">
                  <c:v>-0.1461407999995572</c:v>
                </c:pt>
                <c:pt idx="23">
                  <c:v>-0.1349809000021196</c:v>
                </c:pt>
                <c:pt idx="24">
                  <c:v>-0.1424765000010666</c:v>
                </c:pt>
                <c:pt idx="25">
                  <c:v>-0.14086860000315937</c:v>
                </c:pt>
                <c:pt idx="26">
                  <c:v>-0.14709419999780948</c:v>
                </c:pt>
                <c:pt idx="27">
                  <c:v>-0.15019769999707933</c:v>
                </c:pt>
                <c:pt idx="28">
                  <c:v>-0.14198060000126134</c:v>
                </c:pt>
                <c:pt idx="29">
                  <c:v>-0.14645530000052531</c:v>
                </c:pt>
                <c:pt idx="30">
                  <c:v>-1.2552999978652224E-3</c:v>
                </c:pt>
                <c:pt idx="31">
                  <c:v>-1.2187999964226037E-3</c:v>
                </c:pt>
                <c:pt idx="32">
                  <c:v>6.4618999967933632E-3</c:v>
                </c:pt>
                <c:pt idx="33">
                  <c:v>1.606980000360636E-2</c:v>
                </c:pt>
                <c:pt idx="34">
                  <c:v>9.3792999978177249E-3</c:v>
                </c:pt>
                <c:pt idx="35">
                  <c:v>-1.201279999804683E-2</c:v>
                </c:pt>
                <c:pt idx="36">
                  <c:v>6.8739000053028576E-3</c:v>
                </c:pt>
                <c:pt idx="38">
                  <c:v>-9.2867999992449768E-3</c:v>
                </c:pt>
                <c:pt idx="39">
                  <c:v>-2.6677999994717538E-3</c:v>
                </c:pt>
                <c:pt idx="40">
                  <c:v>-4.8800000513438135E-5</c:v>
                </c:pt>
                <c:pt idx="41">
                  <c:v>1.6208000015467405E-3</c:v>
                </c:pt>
                <c:pt idx="42">
                  <c:v>-2.0080800000869203E-2</c:v>
                </c:pt>
                <c:pt idx="43">
                  <c:v>-5.7060000108322129E-4</c:v>
                </c:pt>
                <c:pt idx="44">
                  <c:v>2.800599999318365E-3</c:v>
                </c:pt>
                <c:pt idx="45">
                  <c:v>-2.8898999953526072E-3</c:v>
                </c:pt>
                <c:pt idx="46">
                  <c:v>-2.5804000033531338E-3</c:v>
                </c:pt>
                <c:pt idx="47">
                  <c:v>-2.5337999977637082E-3</c:v>
                </c:pt>
                <c:pt idx="48">
                  <c:v>-5.6275000024470501E-3</c:v>
                </c:pt>
                <c:pt idx="49">
                  <c:v>5.6722000008448958E-3</c:v>
                </c:pt>
                <c:pt idx="50">
                  <c:v>6.8164999975124374E-3</c:v>
                </c:pt>
                <c:pt idx="51">
                  <c:v>1.1149000056320801E-3</c:v>
                </c:pt>
                <c:pt idx="52">
                  <c:v>8.4763000049861148E-3</c:v>
                </c:pt>
                <c:pt idx="53">
                  <c:v>1.0703200001444202E-2</c:v>
                </c:pt>
                <c:pt idx="54">
                  <c:v>3.1361000001197681E-3</c:v>
                </c:pt>
                <c:pt idx="55">
                  <c:v>2.120700002706144E-3</c:v>
                </c:pt>
                <c:pt idx="56">
                  <c:v>-7.044499994663056E-3</c:v>
                </c:pt>
                <c:pt idx="57">
                  <c:v>3.8729000007151626E-3</c:v>
                </c:pt>
                <c:pt idx="58">
                  <c:v>1.6362000023946166E-3</c:v>
                </c:pt>
                <c:pt idx="60">
                  <c:v>-6.1129999812692404E-4</c:v>
                </c:pt>
                <c:pt idx="61">
                  <c:v>2.0077000081073493E-3</c:v>
                </c:pt>
                <c:pt idx="62">
                  <c:v>1.5007700007117819E-2</c:v>
                </c:pt>
                <c:pt idx="63">
                  <c:v>9.5790000050328672E-3</c:v>
                </c:pt>
                <c:pt idx="64">
                  <c:v>-3.782100000535138E-3</c:v>
                </c:pt>
                <c:pt idx="65">
                  <c:v>2.8160000001662411E-3</c:v>
                </c:pt>
                <c:pt idx="66">
                  <c:v>7.1157000056700781E-3</c:v>
                </c:pt>
                <c:pt idx="67">
                  <c:v>3.3315000036964193E-3</c:v>
                </c:pt>
                <c:pt idx="68">
                  <c:v>4.6188000051188283E-3</c:v>
                </c:pt>
                <c:pt idx="69">
                  <c:v>8.939399995142594E-3</c:v>
                </c:pt>
                <c:pt idx="70">
                  <c:v>4.0432000023429282E-3</c:v>
                </c:pt>
                <c:pt idx="71">
                  <c:v>1.0058500003651716E-2</c:v>
                </c:pt>
                <c:pt idx="72">
                  <c:v>8.2645000002230518E-3</c:v>
                </c:pt>
                <c:pt idx="73">
                  <c:v>3.2745999997132458E-3</c:v>
                </c:pt>
                <c:pt idx="74">
                  <c:v>1.2584099997184239E-2</c:v>
                </c:pt>
                <c:pt idx="75">
                  <c:v>1.0501500008103903E-2</c:v>
                </c:pt>
                <c:pt idx="76">
                  <c:v>9.4189000010374002E-3</c:v>
                </c:pt>
                <c:pt idx="77">
                  <c:v>-9.0040000213775784E-4</c:v>
                </c:pt>
                <c:pt idx="78">
                  <c:v>1.3099600000714418E-2</c:v>
                </c:pt>
                <c:pt idx="79">
                  <c:v>5.7635999983176589E-3</c:v>
                </c:pt>
                <c:pt idx="80">
                  <c:v>1.2361699999019038E-2</c:v>
                </c:pt>
                <c:pt idx="81">
                  <c:v>1.2042399997881148E-2</c:v>
                </c:pt>
                <c:pt idx="82">
                  <c:v>1.4042399998288602E-2</c:v>
                </c:pt>
                <c:pt idx="83">
                  <c:v>8.7945999985095114E-3</c:v>
                </c:pt>
                <c:pt idx="84">
                  <c:v>1.3331000001926441E-2</c:v>
                </c:pt>
                <c:pt idx="85">
                  <c:v>1.4342099995701574E-2</c:v>
                </c:pt>
                <c:pt idx="86">
                  <c:v>1.4752999995835125E-3</c:v>
                </c:pt>
                <c:pt idx="87">
                  <c:v>6.7847999962395988E-3</c:v>
                </c:pt>
                <c:pt idx="88">
                  <c:v>5.8576000010361895E-3</c:v>
                </c:pt>
                <c:pt idx="89">
                  <c:v>7.8576000014436431E-3</c:v>
                </c:pt>
                <c:pt idx="90">
                  <c:v>8.8575999980093911E-3</c:v>
                </c:pt>
                <c:pt idx="91">
                  <c:v>4.0734000067459419E-3</c:v>
                </c:pt>
                <c:pt idx="92">
                  <c:v>-1.4812999994319398E-2</c:v>
                </c:pt>
                <c:pt idx="93">
                  <c:v>3.1870000020717271E-3</c:v>
                </c:pt>
                <c:pt idx="94">
                  <c:v>2.1044000022811815E-3</c:v>
                </c:pt>
                <c:pt idx="95">
                  <c:v>6.6198999993503094E-3</c:v>
                </c:pt>
                <c:pt idx="96">
                  <c:v>5.1813999962178059E-3</c:v>
                </c:pt>
                <c:pt idx="97">
                  <c:v>-1.6125999973155558E-3</c:v>
                </c:pt>
                <c:pt idx="98">
                  <c:v>1.2521900003775954E-2</c:v>
                </c:pt>
                <c:pt idx="99">
                  <c:v>7.954799999424722E-3</c:v>
                </c:pt>
                <c:pt idx="100">
                  <c:v>1.0954800003673881E-2</c:v>
                </c:pt>
                <c:pt idx="101">
                  <c:v>1.1933899993891828E-2</c:v>
                </c:pt>
                <c:pt idx="102">
                  <c:v>-4.2313000012654811E-3</c:v>
                </c:pt>
                <c:pt idx="103">
                  <c:v>-2.3130000045057386E-4</c:v>
                </c:pt>
                <c:pt idx="104">
                  <c:v>9.3681000071228482E-3</c:v>
                </c:pt>
                <c:pt idx="105">
                  <c:v>4.764400000567548E-3</c:v>
                </c:pt>
                <c:pt idx="106">
                  <c:v>7.7643999975407496E-3</c:v>
                </c:pt>
                <c:pt idx="107">
                  <c:v>3.1764000013936311E-3</c:v>
                </c:pt>
                <c:pt idx="108">
                  <c:v>6.5267000027233735E-3</c:v>
                </c:pt>
                <c:pt idx="109">
                  <c:v>1.0526700003538281E-2</c:v>
                </c:pt>
                <c:pt idx="110">
                  <c:v>1.0351700002502184E-2</c:v>
                </c:pt>
                <c:pt idx="111">
                  <c:v>4.9288999944110401E-3</c:v>
                </c:pt>
                <c:pt idx="112">
                  <c:v>5.4652999970130622E-3</c:v>
                </c:pt>
                <c:pt idx="113">
                  <c:v>9.3310000374913216E-4</c:v>
                </c:pt>
                <c:pt idx="114">
                  <c:v>9.850000060396269E-4</c:v>
                </c:pt>
                <c:pt idx="115">
                  <c:v>7.5004999962402508E-3</c:v>
                </c:pt>
                <c:pt idx="116">
                  <c:v>3.6460999981500208E-3</c:v>
                </c:pt>
                <c:pt idx="117">
                  <c:v>5.6460999985574745E-3</c:v>
                </c:pt>
                <c:pt idx="118">
                  <c:v>-9.2317999951774254E-3</c:v>
                </c:pt>
                <c:pt idx="119">
                  <c:v>1.2145499997131992E-2</c:v>
                </c:pt>
                <c:pt idx="120">
                  <c:v>7.0599999889964238E-4</c:v>
                </c:pt>
                <c:pt idx="121">
                  <c:v>1.335100008873269E-3</c:v>
                </c:pt>
                <c:pt idx="122">
                  <c:v>4.237100001773797E-3</c:v>
                </c:pt>
                <c:pt idx="123">
                  <c:v>1.0104999964823946E-3</c:v>
                </c:pt>
                <c:pt idx="124">
                  <c:v>-7.4850999953923747E-3</c:v>
                </c:pt>
                <c:pt idx="125">
                  <c:v>-5.840699996042531E-3</c:v>
                </c:pt>
                <c:pt idx="126">
                  <c:v>-1.4734099997440353E-2</c:v>
                </c:pt>
                <c:pt idx="127">
                  <c:v>-1.3724600001296494E-2</c:v>
                </c:pt>
                <c:pt idx="128">
                  <c:v>-1.4526199993269984E-2</c:v>
                </c:pt>
                <c:pt idx="129">
                  <c:v>-1.4816699993389193E-2</c:v>
                </c:pt>
                <c:pt idx="130">
                  <c:v>-1.3105599995469674E-2</c:v>
                </c:pt>
                <c:pt idx="131">
                  <c:v>-1.4018299996678252E-2</c:v>
                </c:pt>
                <c:pt idx="132">
                  <c:v>-3.7421999950311147E-3</c:v>
                </c:pt>
                <c:pt idx="133">
                  <c:v>-7.4183999968226999E-3</c:v>
                </c:pt>
                <c:pt idx="134">
                  <c:v>-5.7990999994217418E-3</c:v>
                </c:pt>
                <c:pt idx="135">
                  <c:v>-3.3155999990412965E-3</c:v>
                </c:pt>
                <c:pt idx="136">
                  <c:v>-1.0196699993684888E-2</c:v>
                </c:pt>
                <c:pt idx="137">
                  <c:v>-2.178549999371171E-2</c:v>
                </c:pt>
                <c:pt idx="138">
                  <c:v>-2.8346999999484979E-2</c:v>
                </c:pt>
                <c:pt idx="139">
                  <c:v>-3.9291199995204806E-2</c:v>
                </c:pt>
                <c:pt idx="140">
                  <c:v>-3.8580700005695689E-2</c:v>
                </c:pt>
                <c:pt idx="141">
                  <c:v>-3.8297399994917214E-2</c:v>
                </c:pt>
                <c:pt idx="142">
                  <c:v>-4.3649300001561642E-2</c:v>
                </c:pt>
                <c:pt idx="143">
                  <c:v>-4.4024000002536923E-2</c:v>
                </c:pt>
                <c:pt idx="144">
                  <c:v>-4.6219500000006519E-2</c:v>
                </c:pt>
                <c:pt idx="145">
                  <c:v>-4.3003999991924502E-2</c:v>
                </c:pt>
                <c:pt idx="146">
                  <c:v>-4.7729599995363969E-2</c:v>
                </c:pt>
                <c:pt idx="147">
                  <c:v>-4.7007500004838221E-2</c:v>
                </c:pt>
                <c:pt idx="148">
                  <c:v>-5.7328599999891594E-2</c:v>
                </c:pt>
                <c:pt idx="149">
                  <c:v>-5.236440000589937E-2</c:v>
                </c:pt>
                <c:pt idx="150">
                  <c:v>-5.3638099998352118E-2</c:v>
                </c:pt>
                <c:pt idx="151">
                  <c:v>-6.2114199994539376E-2</c:v>
                </c:pt>
                <c:pt idx="152">
                  <c:v>-7.0572500000707805E-2</c:v>
                </c:pt>
                <c:pt idx="153">
                  <c:v>-8.1743399998231325E-2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66-4DF2-AF33-CF8FA6BA54AB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A!$D$21:$D$105</c:f>
                <c:numCache>
                  <c:formatCode>General</c:formatCode>
                  <c:ptCount val="85"/>
                  <c:pt idx="13">
                    <c:v>0</c:v>
                  </c:pt>
                </c:numCache>
              </c:numRef>
            </c:plus>
            <c:minus>
              <c:numRef>
                <c:f>A!$D$21:$D$105</c:f>
                <c:numCache>
                  <c:formatCode>General</c:formatCode>
                  <c:ptCount val="85"/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A!$F$21:$F$1005</c:f>
              <c:numCache>
                <c:formatCode>General</c:formatCode>
                <c:ptCount val="985"/>
                <c:pt idx="0">
                  <c:v>-3235.5</c:v>
                </c:pt>
                <c:pt idx="1">
                  <c:v>-3121.5</c:v>
                </c:pt>
                <c:pt idx="2">
                  <c:v>-3102.5</c:v>
                </c:pt>
                <c:pt idx="3">
                  <c:v>-3023.5</c:v>
                </c:pt>
                <c:pt idx="4">
                  <c:v>-3021.5</c:v>
                </c:pt>
                <c:pt idx="5">
                  <c:v>-3019.5</c:v>
                </c:pt>
                <c:pt idx="6">
                  <c:v>-3016.5</c:v>
                </c:pt>
                <c:pt idx="7">
                  <c:v>-2905.5</c:v>
                </c:pt>
                <c:pt idx="8">
                  <c:v>-412.5</c:v>
                </c:pt>
                <c:pt idx="9">
                  <c:v>-230.5</c:v>
                </c:pt>
                <c:pt idx="10">
                  <c:v>-192.5</c:v>
                </c:pt>
                <c:pt idx="11">
                  <c:v>-132</c:v>
                </c:pt>
                <c:pt idx="12">
                  <c:v>-102</c:v>
                </c:pt>
                <c:pt idx="13">
                  <c:v>0.5</c:v>
                </c:pt>
                <c:pt idx="14">
                  <c:v>1</c:v>
                </c:pt>
                <c:pt idx="15">
                  <c:v>957.5</c:v>
                </c:pt>
                <c:pt idx="16">
                  <c:v>999.5</c:v>
                </c:pt>
                <c:pt idx="17">
                  <c:v>1007</c:v>
                </c:pt>
                <c:pt idx="18">
                  <c:v>1022</c:v>
                </c:pt>
                <c:pt idx="19">
                  <c:v>1116.5</c:v>
                </c:pt>
                <c:pt idx="20">
                  <c:v>1203.5</c:v>
                </c:pt>
                <c:pt idx="21">
                  <c:v>1250</c:v>
                </c:pt>
                <c:pt idx="22">
                  <c:v>1352</c:v>
                </c:pt>
                <c:pt idx="23">
                  <c:v>2483.5</c:v>
                </c:pt>
                <c:pt idx="24">
                  <c:v>2597.5</c:v>
                </c:pt>
                <c:pt idx="25">
                  <c:v>2609</c:v>
                </c:pt>
                <c:pt idx="26">
                  <c:v>2673</c:v>
                </c:pt>
                <c:pt idx="27">
                  <c:v>2775.5</c:v>
                </c:pt>
                <c:pt idx="28">
                  <c:v>2889</c:v>
                </c:pt>
                <c:pt idx="29">
                  <c:v>2919.5</c:v>
                </c:pt>
                <c:pt idx="30">
                  <c:v>49919.5</c:v>
                </c:pt>
                <c:pt idx="31">
                  <c:v>50922</c:v>
                </c:pt>
                <c:pt idx="32">
                  <c:v>51001.5</c:v>
                </c:pt>
                <c:pt idx="33">
                  <c:v>51013</c:v>
                </c:pt>
                <c:pt idx="34">
                  <c:v>51020.5</c:v>
                </c:pt>
                <c:pt idx="35">
                  <c:v>51032</c:v>
                </c:pt>
                <c:pt idx="36">
                  <c:v>51221.5</c:v>
                </c:pt>
                <c:pt idx="37">
                  <c:v>51601</c:v>
                </c:pt>
                <c:pt idx="38">
                  <c:v>52342</c:v>
                </c:pt>
                <c:pt idx="39">
                  <c:v>52357</c:v>
                </c:pt>
                <c:pt idx="40">
                  <c:v>52372</c:v>
                </c:pt>
                <c:pt idx="41">
                  <c:v>52448</c:v>
                </c:pt>
                <c:pt idx="42">
                  <c:v>52452</c:v>
                </c:pt>
                <c:pt idx="43">
                  <c:v>53739</c:v>
                </c:pt>
                <c:pt idx="44">
                  <c:v>53811</c:v>
                </c:pt>
                <c:pt idx="45">
                  <c:v>53818.5</c:v>
                </c:pt>
                <c:pt idx="46">
                  <c:v>53826</c:v>
                </c:pt>
                <c:pt idx="47">
                  <c:v>55147</c:v>
                </c:pt>
                <c:pt idx="48">
                  <c:v>55162.5</c:v>
                </c:pt>
                <c:pt idx="49">
                  <c:v>55257</c:v>
                </c:pt>
                <c:pt idx="50">
                  <c:v>55302.5</c:v>
                </c:pt>
                <c:pt idx="51">
                  <c:v>55306.5</c:v>
                </c:pt>
                <c:pt idx="52">
                  <c:v>55465.5</c:v>
                </c:pt>
                <c:pt idx="53">
                  <c:v>55492</c:v>
                </c:pt>
                <c:pt idx="54">
                  <c:v>55628.5</c:v>
                </c:pt>
                <c:pt idx="55">
                  <c:v>56479.5</c:v>
                </c:pt>
                <c:pt idx="56">
                  <c:v>56517.5</c:v>
                </c:pt>
                <c:pt idx="57">
                  <c:v>56536.5</c:v>
                </c:pt>
                <c:pt idx="58">
                  <c:v>56597</c:v>
                </c:pt>
                <c:pt idx="59">
                  <c:v>57025</c:v>
                </c:pt>
                <c:pt idx="60">
                  <c:v>57059.5</c:v>
                </c:pt>
                <c:pt idx="61">
                  <c:v>57074.5</c:v>
                </c:pt>
                <c:pt idx="62">
                  <c:v>57074.5</c:v>
                </c:pt>
                <c:pt idx="63">
                  <c:v>57615</c:v>
                </c:pt>
                <c:pt idx="64">
                  <c:v>57861.5</c:v>
                </c:pt>
                <c:pt idx="65">
                  <c:v>57960</c:v>
                </c:pt>
                <c:pt idx="66">
                  <c:v>58054.5</c:v>
                </c:pt>
                <c:pt idx="67">
                  <c:v>58077.5</c:v>
                </c:pt>
                <c:pt idx="68">
                  <c:v>58078</c:v>
                </c:pt>
                <c:pt idx="69">
                  <c:v>58089</c:v>
                </c:pt>
                <c:pt idx="70">
                  <c:v>58392</c:v>
                </c:pt>
                <c:pt idx="71">
                  <c:v>59072.5</c:v>
                </c:pt>
                <c:pt idx="72">
                  <c:v>59182.5</c:v>
                </c:pt>
                <c:pt idx="73">
                  <c:v>59501</c:v>
                </c:pt>
                <c:pt idx="74">
                  <c:v>59508.5</c:v>
                </c:pt>
                <c:pt idx="75">
                  <c:v>59527.5</c:v>
                </c:pt>
                <c:pt idx="76">
                  <c:v>59546.5</c:v>
                </c:pt>
                <c:pt idx="77">
                  <c:v>59626</c:v>
                </c:pt>
                <c:pt idx="78">
                  <c:v>59626</c:v>
                </c:pt>
                <c:pt idx="79">
                  <c:v>60466</c:v>
                </c:pt>
                <c:pt idx="80">
                  <c:v>60564.5</c:v>
                </c:pt>
                <c:pt idx="81">
                  <c:v>60644</c:v>
                </c:pt>
                <c:pt idx="82">
                  <c:v>60644</c:v>
                </c:pt>
                <c:pt idx="83">
                  <c:v>60701</c:v>
                </c:pt>
                <c:pt idx="84">
                  <c:v>60735</c:v>
                </c:pt>
                <c:pt idx="85">
                  <c:v>60738.5</c:v>
                </c:pt>
                <c:pt idx="86">
                  <c:v>60780.5</c:v>
                </c:pt>
                <c:pt idx="87">
                  <c:v>60788</c:v>
                </c:pt>
                <c:pt idx="88">
                  <c:v>60856</c:v>
                </c:pt>
                <c:pt idx="89">
                  <c:v>60856</c:v>
                </c:pt>
                <c:pt idx="90">
                  <c:v>60856</c:v>
                </c:pt>
                <c:pt idx="91">
                  <c:v>60879</c:v>
                </c:pt>
                <c:pt idx="92">
                  <c:v>61095</c:v>
                </c:pt>
                <c:pt idx="93">
                  <c:v>61095</c:v>
                </c:pt>
                <c:pt idx="94">
                  <c:v>61114</c:v>
                </c:pt>
                <c:pt idx="95">
                  <c:v>61231.5</c:v>
                </c:pt>
                <c:pt idx="96">
                  <c:v>61859</c:v>
                </c:pt>
                <c:pt idx="97">
                  <c:v>61969</c:v>
                </c:pt>
                <c:pt idx="98">
                  <c:v>62101.5</c:v>
                </c:pt>
                <c:pt idx="99">
                  <c:v>62238</c:v>
                </c:pt>
                <c:pt idx="100">
                  <c:v>62238</c:v>
                </c:pt>
                <c:pt idx="101">
                  <c:v>62321.5</c:v>
                </c:pt>
                <c:pt idx="102">
                  <c:v>62359.5</c:v>
                </c:pt>
                <c:pt idx="103">
                  <c:v>62359.5</c:v>
                </c:pt>
                <c:pt idx="104">
                  <c:v>62548.5</c:v>
                </c:pt>
                <c:pt idx="105">
                  <c:v>63214</c:v>
                </c:pt>
                <c:pt idx="106">
                  <c:v>63214</c:v>
                </c:pt>
                <c:pt idx="107">
                  <c:v>63434</c:v>
                </c:pt>
                <c:pt idx="108">
                  <c:v>63589.5</c:v>
                </c:pt>
                <c:pt idx="109">
                  <c:v>63589.5</c:v>
                </c:pt>
                <c:pt idx="110">
                  <c:v>63714.5</c:v>
                </c:pt>
                <c:pt idx="111">
                  <c:v>63896.5</c:v>
                </c:pt>
                <c:pt idx="112">
                  <c:v>63930.5</c:v>
                </c:pt>
                <c:pt idx="113">
                  <c:v>64573.5</c:v>
                </c:pt>
                <c:pt idx="114">
                  <c:v>64725</c:v>
                </c:pt>
                <c:pt idx="115">
                  <c:v>64842.5</c:v>
                </c:pt>
                <c:pt idx="116">
                  <c:v>64978.5</c:v>
                </c:pt>
                <c:pt idx="117">
                  <c:v>64978.5</c:v>
                </c:pt>
                <c:pt idx="118">
                  <c:v>65017</c:v>
                </c:pt>
                <c:pt idx="119">
                  <c:v>66667.5</c:v>
                </c:pt>
                <c:pt idx="120">
                  <c:v>67610</c:v>
                </c:pt>
                <c:pt idx="121">
                  <c:v>67943.5</c:v>
                </c:pt>
                <c:pt idx="122">
                  <c:v>68813.5</c:v>
                </c:pt>
                <c:pt idx="123">
                  <c:v>69192.5</c:v>
                </c:pt>
                <c:pt idx="124">
                  <c:v>69306.5</c:v>
                </c:pt>
                <c:pt idx="125">
                  <c:v>70320.5</c:v>
                </c:pt>
                <c:pt idx="126">
                  <c:v>71741.5</c:v>
                </c:pt>
                <c:pt idx="127">
                  <c:v>71749</c:v>
                </c:pt>
                <c:pt idx="128">
                  <c:v>71753</c:v>
                </c:pt>
                <c:pt idx="129">
                  <c:v>71760.5</c:v>
                </c:pt>
                <c:pt idx="130">
                  <c:v>71764</c:v>
                </c:pt>
                <c:pt idx="131">
                  <c:v>71764.5</c:v>
                </c:pt>
                <c:pt idx="132">
                  <c:v>71793</c:v>
                </c:pt>
                <c:pt idx="133">
                  <c:v>72796</c:v>
                </c:pt>
                <c:pt idx="134">
                  <c:v>73216.5</c:v>
                </c:pt>
                <c:pt idx="135">
                  <c:v>73414</c:v>
                </c:pt>
                <c:pt idx="136">
                  <c:v>77460.5</c:v>
                </c:pt>
                <c:pt idx="137">
                  <c:v>79932.5</c:v>
                </c:pt>
                <c:pt idx="138">
                  <c:v>84305</c:v>
                </c:pt>
                <c:pt idx="139">
                  <c:v>87228</c:v>
                </c:pt>
                <c:pt idx="140">
                  <c:v>88420.5</c:v>
                </c:pt>
                <c:pt idx="141">
                  <c:v>89681</c:v>
                </c:pt>
                <c:pt idx="142">
                  <c:v>90029.5</c:v>
                </c:pt>
                <c:pt idx="143">
                  <c:v>90060</c:v>
                </c:pt>
                <c:pt idx="144">
                  <c:v>91142.5</c:v>
                </c:pt>
                <c:pt idx="145">
                  <c:v>91260</c:v>
                </c:pt>
                <c:pt idx="146">
                  <c:v>91324</c:v>
                </c:pt>
                <c:pt idx="147">
                  <c:v>91362.5</c:v>
                </c:pt>
                <c:pt idx="148">
                  <c:v>92509</c:v>
                </c:pt>
                <c:pt idx="149">
                  <c:v>92786</c:v>
                </c:pt>
                <c:pt idx="150">
                  <c:v>93001.5</c:v>
                </c:pt>
                <c:pt idx="151">
                  <c:v>96973</c:v>
                </c:pt>
                <c:pt idx="152">
                  <c:v>99737.5</c:v>
                </c:pt>
                <c:pt idx="153">
                  <c:v>103671</c:v>
                </c:pt>
              </c:numCache>
            </c:numRef>
          </c:xVal>
          <c:yVal>
            <c:numRef>
              <c:f>A!$K$21:$K$1005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66-4DF2-AF33-CF8FA6BA54AB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A!$D$21:$D$105</c:f>
                <c:numCache>
                  <c:formatCode>General</c:formatCode>
                  <c:ptCount val="85"/>
                  <c:pt idx="13">
                    <c:v>0</c:v>
                  </c:pt>
                </c:numCache>
              </c:numRef>
            </c:plus>
            <c:minus>
              <c:numRef>
                <c:f>A!$D$21:$D$105</c:f>
                <c:numCache>
                  <c:formatCode>General</c:formatCode>
                  <c:ptCount val="85"/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A!$F$21:$F$1005</c:f>
              <c:numCache>
                <c:formatCode>General</c:formatCode>
                <c:ptCount val="985"/>
                <c:pt idx="0">
                  <c:v>-3235.5</c:v>
                </c:pt>
                <c:pt idx="1">
                  <c:v>-3121.5</c:v>
                </c:pt>
                <c:pt idx="2">
                  <c:v>-3102.5</c:v>
                </c:pt>
                <c:pt idx="3">
                  <c:v>-3023.5</c:v>
                </c:pt>
                <c:pt idx="4">
                  <c:v>-3021.5</c:v>
                </c:pt>
                <c:pt idx="5">
                  <c:v>-3019.5</c:v>
                </c:pt>
                <c:pt idx="6">
                  <c:v>-3016.5</c:v>
                </c:pt>
                <c:pt idx="7">
                  <c:v>-2905.5</c:v>
                </c:pt>
                <c:pt idx="8">
                  <c:v>-412.5</c:v>
                </c:pt>
                <c:pt idx="9">
                  <c:v>-230.5</c:v>
                </c:pt>
                <c:pt idx="10">
                  <c:v>-192.5</c:v>
                </c:pt>
                <c:pt idx="11">
                  <c:v>-132</c:v>
                </c:pt>
                <c:pt idx="12">
                  <c:v>-102</c:v>
                </c:pt>
                <c:pt idx="13">
                  <c:v>0.5</c:v>
                </c:pt>
                <c:pt idx="14">
                  <c:v>1</c:v>
                </c:pt>
                <c:pt idx="15">
                  <c:v>957.5</c:v>
                </c:pt>
                <c:pt idx="16">
                  <c:v>999.5</c:v>
                </c:pt>
                <c:pt idx="17">
                  <c:v>1007</c:v>
                </c:pt>
                <c:pt idx="18">
                  <c:v>1022</c:v>
                </c:pt>
                <c:pt idx="19">
                  <c:v>1116.5</c:v>
                </c:pt>
                <c:pt idx="20">
                  <c:v>1203.5</c:v>
                </c:pt>
                <c:pt idx="21">
                  <c:v>1250</c:v>
                </c:pt>
                <c:pt idx="22">
                  <c:v>1352</c:v>
                </c:pt>
                <c:pt idx="23">
                  <c:v>2483.5</c:v>
                </c:pt>
                <c:pt idx="24">
                  <c:v>2597.5</c:v>
                </c:pt>
                <c:pt idx="25">
                  <c:v>2609</c:v>
                </c:pt>
                <c:pt idx="26">
                  <c:v>2673</c:v>
                </c:pt>
                <c:pt idx="27">
                  <c:v>2775.5</c:v>
                </c:pt>
                <c:pt idx="28">
                  <c:v>2889</c:v>
                </c:pt>
                <c:pt idx="29">
                  <c:v>2919.5</c:v>
                </c:pt>
                <c:pt idx="30">
                  <c:v>49919.5</c:v>
                </c:pt>
                <c:pt idx="31">
                  <c:v>50922</c:v>
                </c:pt>
                <c:pt idx="32">
                  <c:v>51001.5</c:v>
                </c:pt>
                <c:pt idx="33">
                  <c:v>51013</c:v>
                </c:pt>
                <c:pt idx="34">
                  <c:v>51020.5</c:v>
                </c:pt>
                <c:pt idx="35">
                  <c:v>51032</c:v>
                </c:pt>
                <c:pt idx="36">
                  <c:v>51221.5</c:v>
                </c:pt>
                <c:pt idx="37">
                  <c:v>51601</c:v>
                </c:pt>
                <c:pt idx="38">
                  <c:v>52342</c:v>
                </c:pt>
                <c:pt idx="39">
                  <c:v>52357</c:v>
                </c:pt>
                <c:pt idx="40">
                  <c:v>52372</c:v>
                </c:pt>
                <c:pt idx="41">
                  <c:v>52448</c:v>
                </c:pt>
                <c:pt idx="42">
                  <c:v>52452</c:v>
                </c:pt>
                <c:pt idx="43">
                  <c:v>53739</c:v>
                </c:pt>
                <c:pt idx="44">
                  <c:v>53811</c:v>
                </c:pt>
                <c:pt idx="45">
                  <c:v>53818.5</c:v>
                </c:pt>
                <c:pt idx="46">
                  <c:v>53826</c:v>
                </c:pt>
                <c:pt idx="47">
                  <c:v>55147</c:v>
                </c:pt>
                <c:pt idx="48">
                  <c:v>55162.5</c:v>
                </c:pt>
                <c:pt idx="49">
                  <c:v>55257</c:v>
                </c:pt>
                <c:pt idx="50">
                  <c:v>55302.5</c:v>
                </c:pt>
                <c:pt idx="51">
                  <c:v>55306.5</c:v>
                </c:pt>
                <c:pt idx="52">
                  <c:v>55465.5</c:v>
                </c:pt>
                <c:pt idx="53">
                  <c:v>55492</c:v>
                </c:pt>
                <c:pt idx="54">
                  <c:v>55628.5</c:v>
                </c:pt>
                <c:pt idx="55">
                  <c:v>56479.5</c:v>
                </c:pt>
                <c:pt idx="56">
                  <c:v>56517.5</c:v>
                </c:pt>
                <c:pt idx="57">
                  <c:v>56536.5</c:v>
                </c:pt>
                <c:pt idx="58">
                  <c:v>56597</c:v>
                </c:pt>
                <c:pt idx="59">
                  <c:v>57025</c:v>
                </c:pt>
                <c:pt idx="60">
                  <c:v>57059.5</c:v>
                </c:pt>
                <c:pt idx="61">
                  <c:v>57074.5</c:v>
                </c:pt>
                <c:pt idx="62">
                  <c:v>57074.5</c:v>
                </c:pt>
                <c:pt idx="63">
                  <c:v>57615</c:v>
                </c:pt>
                <c:pt idx="64">
                  <c:v>57861.5</c:v>
                </c:pt>
                <c:pt idx="65">
                  <c:v>57960</c:v>
                </c:pt>
                <c:pt idx="66">
                  <c:v>58054.5</c:v>
                </c:pt>
                <c:pt idx="67">
                  <c:v>58077.5</c:v>
                </c:pt>
                <c:pt idx="68">
                  <c:v>58078</c:v>
                </c:pt>
                <c:pt idx="69">
                  <c:v>58089</c:v>
                </c:pt>
                <c:pt idx="70">
                  <c:v>58392</c:v>
                </c:pt>
                <c:pt idx="71">
                  <c:v>59072.5</c:v>
                </c:pt>
                <c:pt idx="72">
                  <c:v>59182.5</c:v>
                </c:pt>
                <c:pt idx="73">
                  <c:v>59501</c:v>
                </c:pt>
                <c:pt idx="74">
                  <c:v>59508.5</c:v>
                </c:pt>
                <c:pt idx="75">
                  <c:v>59527.5</c:v>
                </c:pt>
                <c:pt idx="76">
                  <c:v>59546.5</c:v>
                </c:pt>
                <c:pt idx="77">
                  <c:v>59626</c:v>
                </c:pt>
                <c:pt idx="78">
                  <c:v>59626</c:v>
                </c:pt>
                <c:pt idx="79">
                  <c:v>60466</c:v>
                </c:pt>
                <c:pt idx="80">
                  <c:v>60564.5</c:v>
                </c:pt>
                <c:pt idx="81">
                  <c:v>60644</c:v>
                </c:pt>
                <c:pt idx="82">
                  <c:v>60644</c:v>
                </c:pt>
                <c:pt idx="83">
                  <c:v>60701</c:v>
                </c:pt>
                <c:pt idx="84">
                  <c:v>60735</c:v>
                </c:pt>
                <c:pt idx="85">
                  <c:v>60738.5</c:v>
                </c:pt>
                <c:pt idx="86">
                  <c:v>60780.5</c:v>
                </c:pt>
                <c:pt idx="87">
                  <c:v>60788</c:v>
                </c:pt>
                <c:pt idx="88">
                  <c:v>60856</c:v>
                </c:pt>
                <c:pt idx="89">
                  <c:v>60856</c:v>
                </c:pt>
                <c:pt idx="90">
                  <c:v>60856</c:v>
                </c:pt>
                <c:pt idx="91">
                  <c:v>60879</c:v>
                </c:pt>
                <c:pt idx="92">
                  <c:v>61095</c:v>
                </c:pt>
                <c:pt idx="93">
                  <c:v>61095</c:v>
                </c:pt>
                <c:pt idx="94">
                  <c:v>61114</c:v>
                </c:pt>
                <c:pt idx="95">
                  <c:v>61231.5</c:v>
                </c:pt>
                <c:pt idx="96">
                  <c:v>61859</c:v>
                </c:pt>
                <c:pt idx="97">
                  <c:v>61969</c:v>
                </c:pt>
                <c:pt idx="98">
                  <c:v>62101.5</c:v>
                </c:pt>
                <c:pt idx="99">
                  <c:v>62238</c:v>
                </c:pt>
                <c:pt idx="100">
                  <c:v>62238</c:v>
                </c:pt>
                <c:pt idx="101">
                  <c:v>62321.5</c:v>
                </c:pt>
                <c:pt idx="102">
                  <c:v>62359.5</c:v>
                </c:pt>
                <c:pt idx="103">
                  <c:v>62359.5</c:v>
                </c:pt>
                <c:pt idx="104">
                  <c:v>62548.5</c:v>
                </c:pt>
                <c:pt idx="105">
                  <c:v>63214</c:v>
                </c:pt>
                <c:pt idx="106">
                  <c:v>63214</c:v>
                </c:pt>
                <c:pt idx="107">
                  <c:v>63434</c:v>
                </c:pt>
                <c:pt idx="108">
                  <c:v>63589.5</c:v>
                </c:pt>
                <c:pt idx="109">
                  <c:v>63589.5</c:v>
                </c:pt>
                <c:pt idx="110">
                  <c:v>63714.5</c:v>
                </c:pt>
                <c:pt idx="111">
                  <c:v>63896.5</c:v>
                </c:pt>
                <c:pt idx="112">
                  <c:v>63930.5</c:v>
                </c:pt>
                <c:pt idx="113">
                  <c:v>64573.5</c:v>
                </c:pt>
                <c:pt idx="114">
                  <c:v>64725</c:v>
                </c:pt>
                <c:pt idx="115">
                  <c:v>64842.5</c:v>
                </c:pt>
                <c:pt idx="116">
                  <c:v>64978.5</c:v>
                </c:pt>
                <c:pt idx="117">
                  <c:v>64978.5</c:v>
                </c:pt>
                <c:pt idx="118">
                  <c:v>65017</c:v>
                </c:pt>
                <c:pt idx="119">
                  <c:v>66667.5</c:v>
                </c:pt>
                <c:pt idx="120">
                  <c:v>67610</c:v>
                </c:pt>
                <c:pt idx="121">
                  <c:v>67943.5</c:v>
                </c:pt>
                <c:pt idx="122">
                  <c:v>68813.5</c:v>
                </c:pt>
                <c:pt idx="123">
                  <c:v>69192.5</c:v>
                </c:pt>
                <c:pt idx="124">
                  <c:v>69306.5</c:v>
                </c:pt>
                <c:pt idx="125">
                  <c:v>70320.5</c:v>
                </c:pt>
                <c:pt idx="126">
                  <c:v>71741.5</c:v>
                </c:pt>
                <c:pt idx="127">
                  <c:v>71749</c:v>
                </c:pt>
                <c:pt idx="128">
                  <c:v>71753</c:v>
                </c:pt>
                <c:pt idx="129">
                  <c:v>71760.5</c:v>
                </c:pt>
                <c:pt idx="130">
                  <c:v>71764</c:v>
                </c:pt>
                <c:pt idx="131">
                  <c:v>71764.5</c:v>
                </c:pt>
                <c:pt idx="132">
                  <c:v>71793</c:v>
                </c:pt>
                <c:pt idx="133">
                  <c:v>72796</c:v>
                </c:pt>
                <c:pt idx="134">
                  <c:v>73216.5</c:v>
                </c:pt>
                <c:pt idx="135">
                  <c:v>73414</c:v>
                </c:pt>
                <c:pt idx="136">
                  <c:v>77460.5</c:v>
                </c:pt>
                <c:pt idx="137">
                  <c:v>79932.5</c:v>
                </c:pt>
                <c:pt idx="138">
                  <c:v>84305</c:v>
                </c:pt>
                <c:pt idx="139">
                  <c:v>87228</c:v>
                </c:pt>
                <c:pt idx="140">
                  <c:v>88420.5</c:v>
                </c:pt>
                <c:pt idx="141">
                  <c:v>89681</c:v>
                </c:pt>
                <c:pt idx="142">
                  <c:v>90029.5</c:v>
                </c:pt>
                <c:pt idx="143">
                  <c:v>90060</c:v>
                </c:pt>
                <c:pt idx="144">
                  <c:v>91142.5</c:v>
                </c:pt>
                <c:pt idx="145">
                  <c:v>91260</c:v>
                </c:pt>
                <c:pt idx="146">
                  <c:v>91324</c:v>
                </c:pt>
                <c:pt idx="147">
                  <c:v>91362.5</c:v>
                </c:pt>
                <c:pt idx="148">
                  <c:v>92509</c:v>
                </c:pt>
                <c:pt idx="149">
                  <c:v>92786</c:v>
                </c:pt>
                <c:pt idx="150">
                  <c:v>93001.5</c:v>
                </c:pt>
                <c:pt idx="151">
                  <c:v>96973</c:v>
                </c:pt>
                <c:pt idx="152">
                  <c:v>99737.5</c:v>
                </c:pt>
                <c:pt idx="153">
                  <c:v>103671</c:v>
                </c:pt>
              </c:numCache>
            </c:numRef>
          </c:xVal>
          <c:yVal>
            <c:numRef>
              <c:f>A!$L$21:$L$1005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466-4DF2-AF33-CF8FA6BA54AB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A!$D$21:$D$105</c:f>
                <c:numCache>
                  <c:formatCode>General</c:formatCode>
                  <c:ptCount val="85"/>
                  <c:pt idx="13">
                    <c:v>0</c:v>
                  </c:pt>
                </c:numCache>
              </c:numRef>
            </c:plus>
            <c:minus>
              <c:numRef>
                <c:f>A!$D$21:$D$105</c:f>
                <c:numCache>
                  <c:formatCode>General</c:formatCode>
                  <c:ptCount val="85"/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A!$F$21:$F$1005</c:f>
              <c:numCache>
                <c:formatCode>General</c:formatCode>
                <c:ptCount val="985"/>
                <c:pt idx="0">
                  <c:v>-3235.5</c:v>
                </c:pt>
                <c:pt idx="1">
                  <c:v>-3121.5</c:v>
                </c:pt>
                <c:pt idx="2">
                  <c:v>-3102.5</c:v>
                </c:pt>
                <c:pt idx="3">
                  <c:v>-3023.5</c:v>
                </c:pt>
                <c:pt idx="4">
                  <c:v>-3021.5</c:v>
                </c:pt>
                <c:pt idx="5">
                  <c:v>-3019.5</c:v>
                </c:pt>
                <c:pt idx="6">
                  <c:v>-3016.5</c:v>
                </c:pt>
                <c:pt idx="7">
                  <c:v>-2905.5</c:v>
                </c:pt>
                <c:pt idx="8">
                  <c:v>-412.5</c:v>
                </c:pt>
                <c:pt idx="9">
                  <c:v>-230.5</c:v>
                </c:pt>
                <c:pt idx="10">
                  <c:v>-192.5</c:v>
                </c:pt>
                <c:pt idx="11">
                  <c:v>-132</c:v>
                </c:pt>
                <c:pt idx="12">
                  <c:v>-102</c:v>
                </c:pt>
                <c:pt idx="13">
                  <c:v>0.5</c:v>
                </c:pt>
                <c:pt idx="14">
                  <c:v>1</c:v>
                </c:pt>
                <c:pt idx="15">
                  <c:v>957.5</c:v>
                </c:pt>
                <c:pt idx="16">
                  <c:v>999.5</c:v>
                </c:pt>
                <c:pt idx="17">
                  <c:v>1007</c:v>
                </c:pt>
                <c:pt idx="18">
                  <c:v>1022</c:v>
                </c:pt>
                <c:pt idx="19">
                  <c:v>1116.5</c:v>
                </c:pt>
                <c:pt idx="20">
                  <c:v>1203.5</c:v>
                </c:pt>
                <c:pt idx="21">
                  <c:v>1250</c:v>
                </c:pt>
                <c:pt idx="22">
                  <c:v>1352</c:v>
                </c:pt>
                <c:pt idx="23">
                  <c:v>2483.5</c:v>
                </c:pt>
                <c:pt idx="24">
                  <c:v>2597.5</c:v>
                </c:pt>
                <c:pt idx="25">
                  <c:v>2609</c:v>
                </c:pt>
                <c:pt idx="26">
                  <c:v>2673</c:v>
                </c:pt>
                <c:pt idx="27">
                  <c:v>2775.5</c:v>
                </c:pt>
                <c:pt idx="28">
                  <c:v>2889</c:v>
                </c:pt>
                <c:pt idx="29">
                  <c:v>2919.5</c:v>
                </c:pt>
                <c:pt idx="30">
                  <c:v>49919.5</c:v>
                </c:pt>
                <c:pt idx="31">
                  <c:v>50922</c:v>
                </c:pt>
                <c:pt idx="32">
                  <c:v>51001.5</c:v>
                </c:pt>
                <c:pt idx="33">
                  <c:v>51013</c:v>
                </c:pt>
                <c:pt idx="34">
                  <c:v>51020.5</c:v>
                </c:pt>
                <c:pt idx="35">
                  <c:v>51032</c:v>
                </c:pt>
                <c:pt idx="36">
                  <c:v>51221.5</c:v>
                </c:pt>
                <c:pt idx="37">
                  <c:v>51601</c:v>
                </c:pt>
                <c:pt idx="38">
                  <c:v>52342</c:v>
                </c:pt>
                <c:pt idx="39">
                  <c:v>52357</c:v>
                </c:pt>
                <c:pt idx="40">
                  <c:v>52372</c:v>
                </c:pt>
                <c:pt idx="41">
                  <c:v>52448</c:v>
                </c:pt>
                <c:pt idx="42">
                  <c:v>52452</c:v>
                </c:pt>
                <c:pt idx="43">
                  <c:v>53739</c:v>
                </c:pt>
                <c:pt idx="44">
                  <c:v>53811</c:v>
                </c:pt>
                <c:pt idx="45">
                  <c:v>53818.5</c:v>
                </c:pt>
                <c:pt idx="46">
                  <c:v>53826</c:v>
                </c:pt>
                <c:pt idx="47">
                  <c:v>55147</c:v>
                </c:pt>
                <c:pt idx="48">
                  <c:v>55162.5</c:v>
                </c:pt>
                <c:pt idx="49">
                  <c:v>55257</c:v>
                </c:pt>
                <c:pt idx="50">
                  <c:v>55302.5</c:v>
                </c:pt>
                <c:pt idx="51">
                  <c:v>55306.5</c:v>
                </c:pt>
                <c:pt idx="52">
                  <c:v>55465.5</c:v>
                </c:pt>
                <c:pt idx="53">
                  <c:v>55492</c:v>
                </c:pt>
                <c:pt idx="54">
                  <c:v>55628.5</c:v>
                </c:pt>
                <c:pt idx="55">
                  <c:v>56479.5</c:v>
                </c:pt>
                <c:pt idx="56">
                  <c:v>56517.5</c:v>
                </c:pt>
                <c:pt idx="57">
                  <c:v>56536.5</c:v>
                </c:pt>
                <c:pt idx="58">
                  <c:v>56597</c:v>
                </c:pt>
                <c:pt idx="59">
                  <c:v>57025</c:v>
                </c:pt>
                <c:pt idx="60">
                  <c:v>57059.5</c:v>
                </c:pt>
                <c:pt idx="61">
                  <c:v>57074.5</c:v>
                </c:pt>
                <c:pt idx="62">
                  <c:v>57074.5</c:v>
                </c:pt>
                <c:pt idx="63">
                  <c:v>57615</c:v>
                </c:pt>
                <c:pt idx="64">
                  <c:v>57861.5</c:v>
                </c:pt>
                <c:pt idx="65">
                  <c:v>57960</c:v>
                </c:pt>
                <c:pt idx="66">
                  <c:v>58054.5</c:v>
                </c:pt>
                <c:pt idx="67">
                  <c:v>58077.5</c:v>
                </c:pt>
                <c:pt idx="68">
                  <c:v>58078</c:v>
                </c:pt>
                <c:pt idx="69">
                  <c:v>58089</c:v>
                </c:pt>
                <c:pt idx="70">
                  <c:v>58392</c:v>
                </c:pt>
                <c:pt idx="71">
                  <c:v>59072.5</c:v>
                </c:pt>
                <c:pt idx="72">
                  <c:v>59182.5</c:v>
                </c:pt>
                <c:pt idx="73">
                  <c:v>59501</c:v>
                </c:pt>
                <c:pt idx="74">
                  <c:v>59508.5</c:v>
                </c:pt>
                <c:pt idx="75">
                  <c:v>59527.5</c:v>
                </c:pt>
                <c:pt idx="76">
                  <c:v>59546.5</c:v>
                </c:pt>
                <c:pt idx="77">
                  <c:v>59626</c:v>
                </c:pt>
                <c:pt idx="78">
                  <c:v>59626</c:v>
                </c:pt>
                <c:pt idx="79">
                  <c:v>60466</c:v>
                </c:pt>
                <c:pt idx="80">
                  <c:v>60564.5</c:v>
                </c:pt>
                <c:pt idx="81">
                  <c:v>60644</c:v>
                </c:pt>
                <c:pt idx="82">
                  <c:v>60644</c:v>
                </c:pt>
                <c:pt idx="83">
                  <c:v>60701</c:v>
                </c:pt>
                <c:pt idx="84">
                  <c:v>60735</c:v>
                </c:pt>
                <c:pt idx="85">
                  <c:v>60738.5</c:v>
                </c:pt>
                <c:pt idx="86">
                  <c:v>60780.5</c:v>
                </c:pt>
                <c:pt idx="87">
                  <c:v>60788</c:v>
                </c:pt>
                <c:pt idx="88">
                  <c:v>60856</c:v>
                </c:pt>
                <c:pt idx="89">
                  <c:v>60856</c:v>
                </c:pt>
                <c:pt idx="90">
                  <c:v>60856</c:v>
                </c:pt>
                <c:pt idx="91">
                  <c:v>60879</c:v>
                </c:pt>
                <c:pt idx="92">
                  <c:v>61095</c:v>
                </c:pt>
                <c:pt idx="93">
                  <c:v>61095</c:v>
                </c:pt>
                <c:pt idx="94">
                  <c:v>61114</c:v>
                </c:pt>
                <c:pt idx="95">
                  <c:v>61231.5</c:v>
                </c:pt>
                <c:pt idx="96">
                  <c:v>61859</c:v>
                </c:pt>
                <c:pt idx="97">
                  <c:v>61969</c:v>
                </c:pt>
                <c:pt idx="98">
                  <c:v>62101.5</c:v>
                </c:pt>
                <c:pt idx="99">
                  <c:v>62238</c:v>
                </c:pt>
                <c:pt idx="100">
                  <c:v>62238</c:v>
                </c:pt>
                <c:pt idx="101">
                  <c:v>62321.5</c:v>
                </c:pt>
                <c:pt idx="102">
                  <c:v>62359.5</c:v>
                </c:pt>
                <c:pt idx="103">
                  <c:v>62359.5</c:v>
                </c:pt>
                <c:pt idx="104">
                  <c:v>62548.5</c:v>
                </c:pt>
                <c:pt idx="105">
                  <c:v>63214</c:v>
                </c:pt>
                <c:pt idx="106">
                  <c:v>63214</c:v>
                </c:pt>
                <c:pt idx="107">
                  <c:v>63434</c:v>
                </c:pt>
                <c:pt idx="108">
                  <c:v>63589.5</c:v>
                </c:pt>
                <c:pt idx="109">
                  <c:v>63589.5</c:v>
                </c:pt>
                <c:pt idx="110">
                  <c:v>63714.5</c:v>
                </c:pt>
                <c:pt idx="111">
                  <c:v>63896.5</c:v>
                </c:pt>
                <c:pt idx="112">
                  <c:v>63930.5</c:v>
                </c:pt>
                <c:pt idx="113">
                  <c:v>64573.5</c:v>
                </c:pt>
                <c:pt idx="114">
                  <c:v>64725</c:v>
                </c:pt>
                <c:pt idx="115">
                  <c:v>64842.5</c:v>
                </c:pt>
                <c:pt idx="116">
                  <c:v>64978.5</c:v>
                </c:pt>
                <c:pt idx="117">
                  <c:v>64978.5</c:v>
                </c:pt>
                <c:pt idx="118">
                  <c:v>65017</c:v>
                </c:pt>
                <c:pt idx="119">
                  <c:v>66667.5</c:v>
                </c:pt>
                <c:pt idx="120">
                  <c:v>67610</c:v>
                </c:pt>
                <c:pt idx="121">
                  <c:v>67943.5</c:v>
                </c:pt>
                <c:pt idx="122">
                  <c:v>68813.5</c:v>
                </c:pt>
                <c:pt idx="123">
                  <c:v>69192.5</c:v>
                </c:pt>
                <c:pt idx="124">
                  <c:v>69306.5</c:v>
                </c:pt>
                <c:pt idx="125">
                  <c:v>70320.5</c:v>
                </c:pt>
                <c:pt idx="126">
                  <c:v>71741.5</c:v>
                </c:pt>
                <c:pt idx="127">
                  <c:v>71749</c:v>
                </c:pt>
                <c:pt idx="128">
                  <c:v>71753</c:v>
                </c:pt>
                <c:pt idx="129">
                  <c:v>71760.5</c:v>
                </c:pt>
                <c:pt idx="130">
                  <c:v>71764</c:v>
                </c:pt>
                <c:pt idx="131">
                  <c:v>71764.5</c:v>
                </c:pt>
                <c:pt idx="132">
                  <c:v>71793</c:v>
                </c:pt>
                <c:pt idx="133">
                  <c:v>72796</c:v>
                </c:pt>
                <c:pt idx="134">
                  <c:v>73216.5</c:v>
                </c:pt>
                <c:pt idx="135">
                  <c:v>73414</c:v>
                </c:pt>
                <c:pt idx="136">
                  <c:v>77460.5</c:v>
                </c:pt>
                <c:pt idx="137">
                  <c:v>79932.5</c:v>
                </c:pt>
                <c:pt idx="138">
                  <c:v>84305</c:v>
                </c:pt>
                <c:pt idx="139">
                  <c:v>87228</c:v>
                </c:pt>
                <c:pt idx="140">
                  <c:v>88420.5</c:v>
                </c:pt>
                <c:pt idx="141">
                  <c:v>89681</c:v>
                </c:pt>
                <c:pt idx="142">
                  <c:v>90029.5</c:v>
                </c:pt>
                <c:pt idx="143">
                  <c:v>90060</c:v>
                </c:pt>
                <c:pt idx="144">
                  <c:v>91142.5</c:v>
                </c:pt>
                <c:pt idx="145">
                  <c:v>91260</c:v>
                </c:pt>
                <c:pt idx="146">
                  <c:v>91324</c:v>
                </c:pt>
                <c:pt idx="147">
                  <c:v>91362.5</c:v>
                </c:pt>
                <c:pt idx="148">
                  <c:v>92509</c:v>
                </c:pt>
                <c:pt idx="149">
                  <c:v>92786</c:v>
                </c:pt>
                <c:pt idx="150">
                  <c:v>93001.5</c:v>
                </c:pt>
                <c:pt idx="151">
                  <c:v>96973</c:v>
                </c:pt>
                <c:pt idx="152">
                  <c:v>99737.5</c:v>
                </c:pt>
                <c:pt idx="153">
                  <c:v>103671</c:v>
                </c:pt>
              </c:numCache>
            </c:numRef>
          </c:xVal>
          <c:yVal>
            <c:numRef>
              <c:f>A!$M$21:$M$1005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466-4DF2-AF33-CF8FA6BA54AB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A!$D$21:$D$105</c:f>
                <c:numCache>
                  <c:formatCode>General</c:formatCode>
                  <c:ptCount val="85"/>
                  <c:pt idx="13">
                    <c:v>0</c:v>
                  </c:pt>
                </c:numCache>
              </c:numRef>
            </c:plus>
            <c:minus>
              <c:numRef>
                <c:f>A!$D$21:$D$105</c:f>
                <c:numCache>
                  <c:formatCode>General</c:formatCode>
                  <c:ptCount val="85"/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A!$F$21:$F$1005</c:f>
              <c:numCache>
                <c:formatCode>General</c:formatCode>
                <c:ptCount val="985"/>
                <c:pt idx="0">
                  <c:v>-3235.5</c:v>
                </c:pt>
                <c:pt idx="1">
                  <c:v>-3121.5</c:v>
                </c:pt>
                <c:pt idx="2">
                  <c:v>-3102.5</c:v>
                </c:pt>
                <c:pt idx="3">
                  <c:v>-3023.5</c:v>
                </c:pt>
                <c:pt idx="4">
                  <c:v>-3021.5</c:v>
                </c:pt>
                <c:pt idx="5">
                  <c:v>-3019.5</c:v>
                </c:pt>
                <c:pt idx="6">
                  <c:v>-3016.5</c:v>
                </c:pt>
                <c:pt idx="7">
                  <c:v>-2905.5</c:v>
                </c:pt>
                <c:pt idx="8">
                  <c:v>-412.5</c:v>
                </c:pt>
                <c:pt idx="9">
                  <c:v>-230.5</c:v>
                </c:pt>
                <c:pt idx="10">
                  <c:v>-192.5</c:v>
                </c:pt>
                <c:pt idx="11">
                  <c:v>-132</c:v>
                </c:pt>
                <c:pt idx="12">
                  <c:v>-102</c:v>
                </c:pt>
                <c:pt idx="13">
                  <c:v>0.5</c:v>
                </c:pt>
                <c:pt idx="14">
                  <c:v>1</c:v>
                </c:pt>
                <c:pt idx="15">
                  <c:v>957.5</c:v>
                </c:pt>
                <c:pt idx="16">
                  <c:v>999.5</c:v>
                </c:pt>
                <c:pt idx="17">
                  <c:v>1007</c:v>
                </c:pt>
                <c:pt idx="18">
                  <c:v>1022</c:v>
                </c:pt>
                <c:pt idx="19">
                  <c:v>1116.5</c:v>
                </c:pt>
                <c:pt idx="20">
                  <c:v>1203.5</c:v>
                </c:pt>
                <c:pt idx="21">
                  <c:v>1250</c:v>
                </c:pt>
                <c:pt idx="22">
                  <c:v>1352</c:v>
                </c:pt>
                <c:pt idx="23">
                  <c:v>2483.5</c:v>
                </c:pt>
                <c:pt idx="24">
                  <c:v>2597.5</c:v>
                </c:pt>
                <c:pt idx="25">
                  <c:v>2609</c:v>
                </c:pt>
                <c:pt idx="26">
                  <c:v>2673</c:v>
                </c:pt>
                <c:pt idx="27">
                  <c:v>2775.5</c:v>
                </c:pt>
                <c:pt idx="28">
                  <c:v>2889</c:v>
                </c:pt>
                <c:pt idx="29">
                  <c:v>2919.5</c:v>
                </c:pt>
                <c:pt idx="30">
                  <c:v>49919.5</c:v>
                </c:pt>
                <c:pt idx="31">
                  <c:v>50922</c:v>
                </c:pt>
                <c:pt idx="32">
                  <c:v>51001.5</c:v>
                </c:pt>
                <c:pt idx="33">
                  <c:v>51013</c:v>
                </c:pt>
                <c:pt idx="34">
                  <c:v>51020.5</c:v>
                </c:pt>
                <c:pt idx="35">
                  <c:v>51032</c:v>
                </c:pt>
                <c:pt idx="36">
                  <c:v>51221.5</c:v>
                </c:pt>
                <c:pt idx="37">
                  <c:v>51601</c:v>
                </c:pt>
                <c:pt idx="38">
                  <c:v>52342</c:v>
                </c:pt>
                <c:pt idx="39">
                  <c:v>52357</c:v>
                </c:pt>
                <c:pt idx="40">
                  <c:v>52372</c:v>
                </c:pt>
                <c:pt idx="41">
                  <c:v>52448</c:v>
                </c:pt>
                <c:pt idx="42">
                  <c:v>52452</c:v>
                </c:pt>
                <c:pt idx="43">
                  <c:v>53739</c:v>
                </c:pt>
                <c:pt idx="44">
                  <c:v>53811</c:v>
                </c:pt>
                <c:pt idx="45">
                  <c:v>53818.5</c:v>
                </c:pt>
                <c:pt idx="46">
                  <c:v>53826</c:v>
                </c:pt>
                <c:pt idx="47">
                  <c:v>55147</c:v>
                </c:pt>
                <c:pt idx="48">
                  <c:v>55162.5</c:v>
                </c:pt>
                <c:pt idx="49">
                  <c:v>55257</c:v>
                </c:pt>
                <c:pt idx="50">
                  <c:v>55302.5</c:v>
                </c:pt>
                <c:pt idx="51">
                  <c:v>55306.5</c:v>
                </c:pt>
                <c:pt idx="52">
                  <c:v>55465.5</c:v>
                </c:pt>
                <c:pt idx="53">
                  <c:v>55492</c:v>
                </c:pt>
                <c:pt idx="54">
                  <c:v>55628.5</c:v>
                </c:pt>
                <c:pt idx="55">
                  <c:v>56479.5</c:v>
                </c:pt>
                <c:pt idx="56">
                  <c:v>56517.5</c:v>
                </c:pt>
                <c:pt idx="57">
                  <c:v>56536.5</c:v>
                </c:pt>
                <c:pt idx="58">
                  <c:v>56597</c:v>
                </c:pt>
                <c:pt idx="59">
                  <c:v>57025</c:v>
                </c:pt>
                <c:pt idx="60">
                  <c:v>57059.5</c:v>
                </c:pt>
                <c:pt idx="61">
                  <c:v>57074.5</c:v>
                </c:pt>
                <c:pt idx="62">
                  <c:v>57074.5</c:v>
                </c:pt>
                <c:pt idx="63">
                  <c:v>57615</c:v>
                </c:pt>
                <c:pt idx="64">
                  <c:v>57861.5</c:v>
                </c:pt>
                <c:pt idx="65">
                  <c:v>57960</c:v>
                </c:pt>
                <c:pt idx="66">
                  <c:v>58054.5</c:v>
                </c:pt>
                <c:pt idx="67">
                  <c:v>58077.5</c:v>
                </c:pt>
                <c:pt idx="68">
                  <c:v>58078</c:v>
                </c:pt>
                <c:pt idx="69">
                  <c:v>58089</c:v>
                </c:pt>
                <c:pt idx="70">
                  <c:v>58392</c:v>
                </c:pt>
                <c:pt idx="71">
                  <c:v>59072.5</c:v>
                </c:pt>
                <c:pt idx="72">
                  <c:v>59182.5</c:v>
                </c:pt>
                <c:pt idx="73">
                  <c:v>59501</c:v>
                </c:pt>
                <c:pt idx="74">
                  <c:v>59508.5</c:v>
                </c:pt>
                <c:pt idx="75">
                  <c:v>59527.5</c:v>
                </c:pt>
                <c:pt idx="76">
                  <c:v>59546.5</c:v>
                </c:pt>
                <c:pt idx="77">
                  <c:v>59626</c:v>
                </c:pt>
                <c:pt idx="78">
                  <c:v>59626</c:v>
                </c:pt>
                <c:pt idx="79">
                  <c:v>60466</c:v>
                </c:pt>
                <c:pt idx="80">
                  <c:v>60564.5</c:v>
                </c:pt>
                <c:pt idx="81">
                  <c:v>60644</c:v>
                </c:pt>
                <c:pt idx="82">
                  <c:v>60644</c:v>
                </c:pt>
                <c:pt idx="83">
                  <c:v>60701</c:v>
                </c:pt>
                <c:pt idx="84">
                  <c:v>60735</c:v>
                </c:pt>
                <c:pt idx="85">
                  <c:v>60738.5</c:v>
                </c:pt>
                <c:pt idx="86">
                  <c:v>60780.5</c:v>
                </c:pt>
                <c:pt idx="87">
                  <c:v>60788</c:v>
                </c:pt>
                <c:pt idx="88">
                  <c:v>60856</c:v>
                </c:pt>
                <c:pt idx="89">
                  <c:v>60856</c:v>
                </c:pt>
                <c:pt idx="90">
                  <c:v>60856</c:v>
                </c:pt>
                <c:pt idx="91">
                  <c:v>60879</c:v>
                </c:pt>
                <c:pt idx="92">
                  <c:v>61095</c:v>
                </c:pt>
                <c:pt idx="93">
                  <c:v>61095</c:v>
                </c:pt>
                <c:pt idx="94">
                  <c:v>61114</c:v>
                </c:pt>
                <c:pt idx="95">
                  <c:v>61231.5</c:v>
                </c:pt>
                <c:pt idx="96">
                  <c:v>61859</c:v>
                </c:pt>
                <c:pt idx="97">
                  <c:v>61969</c:v>
                </c:pt>
                <c:pt idx="98">
                  <c:v>62101.5</c:v>
                </c:pt>
                <c:pt idx="99">
                  <c:v>62238</c:v>
                </c:pt>
                <c:pt idx="100">
                  <c:v>62238</c:v>
                </c:pt>
                <c:pt idx="101">
                  <c:v>62321.5</c:v>
                </c:pt>
                <c:pt idx="102">
                  <c:v>62359.5</c:v>
                </c:pt>
                <c:pt idx="103">
                  <c:v>62359.5</c:v>
                </c:pt>
                <c:pt idx="104">
                  <c:v>62548.5</c:v>
                </c:pt>
                <c:pt idx="105">
                  <c:v>63214</c:v>
                </c:pt>
                <c:pt idx="106">
                  <c:v>63214</c:v>
                </c:pt>
                <c:pt idx="107">
                  <c:v>63434</c:v>
                </c:pt>
                <c:pt idx="108">
                  <c:v>63589.5</c:v>
                </c:pt>
                <c:pt idx="109">
                  <c:v>63589.5</c:v>
                </c:pt>
                <c:pt idx="110">
                  <c:v>63714.5</c:v>
                </c:pt>
                <c:pt idx="111">
                  <c:v>63896.5</c:v>
                </c:pt>
                <c:pt idx="112">
                  <c:v>63930.5</c:v>
                </c:pt>
                <c:pt idx="113">
                  <c:v>64573.5</c:v>
                </c:pt>
                <c:pt idx="114">
                  <c:v>64725</c:v>
                </c:pt>
                <c:pt idx="115">
                  <c:v>64842.5</c:v>
                </c:pt>
                <c:pt idx="116">
                  <c:v>64978.5</c:v>
                </c:pt>
                <c:pt idx="117">
                  <c:v>64978.5</c:v>
                </c:pt>
                <c:pt idx="118">
                  <c:v>65017</c:v>
                </c:pt>
                <c:pt idx="119">
                  <c:v>66667.5</c:v>
                </c:pt>
                <c:pt idx="120">
                  <c:v>67610</c:v>
                </c:pt>
                <c:pt idx="121">
                  <c:v>67943.5</c:v>
                </c:pt>
                <c:pt idx="122">
                  <c:v>68813.5</c:v>
                </c:pt>
                <c:pt idx="123">
                  <c:v>69192.5</c:v>
                </c:pt>
                <c:pt idx="124">
                  <c:v>69306.5</c:v>
                </c:pt>
                <c:pt idx="125">
                  <c:v>70320.5</c:v>
                </c:pt>
                <c:pt idx="126">
                  <c:v>71741.5</c:v>
                </c:pt>
                <c:pt idx="127">
                  <c:v>71749</c:v>
                </c:pt>
                <c:pt idx="128">
                  <c:v>71753</c:v>
                </c:pt>
                <c:pt idx="129">
                  <c:v>71760.5</c:v>
                </c:pt>
                <c:pt idx="130">
                  <c:v>71764</c:v>
                </c:pt>
                <c:pt idx="131">
                  <c:v>71764.5</c:v>
                </c:pt>
                <c:pt idx="132">
                  <c:v>71793</c:v>
                </c:pt>
                <c:pt idx="133">
                  <c:v>72796</c:v>
                </c:pt>
                <c:pt idx="134">
                  <c:v>73216.5</c:v>
                </c:pt>
                <c:pt idx="135">
                  <c:v>73414</c:v>
                </c:pt>
                <c:pt idx="136">
                  <c:v>77460.5</c:v>
                </c:pt>
                <c:pt idx="137">
                  <c:v>79932.5</c:v>
                </c:pt>
                <c:pt idx="138">
                  <c:v>84305</c:v>
                </c:pt>
                <c:pt idx="139">
                  <c:v>87228</c:v>
                </c:pt>
                <c:pt idx="140">
                  <c:v>88420.5</c:v>
                </c:pt>
                <c:pt idx="141">
                  <c:v>89681</c:v>
                </c:pt>
                <c:pt idx="142">
                  <c:v>90029.5</c:v>
                </c:pt>
                <c:pt idx="143">
                  <c:v>90060</c:v>
                </c:pt>
                <c:pt idx="144">
                  <c:v>91142.5</c:v>
                </c:pt>
                <c:pt idx="145">
                  <c:v>91260</c:v>
                </c:pt>
                <c:pt idx="146">
                  <c:v>91324</c:v>
                </c:pt>
                <c:pt idx="147">
                  <c:v>91362.5</c:v>
                </c:pt>
                <c:pt idx="148">
                  <c:v>92509</c:v>
                </c:pt>
                <c:pt idx="149">
                  <c:v>92786</c:v>
                </c:pt>
                <c:pt idx="150">
                  <c:v>93001.5</c:v>
                </c:pt>
                <c:pt idx="151">
                  <c:v>96973</c:v>
                </c:pt>
                <c:pt idx="152">
                  <c:v>99737.5</c:v>
                </c:pt>
                <c:pt idx="153">
                  <c:v>103671</c:v>
                </c:pt>
              </c:numCache>
            </c:numRef>
          </c:xVal>
          <c:yVal>
            <c:numRef>
              <c:f>A!$N$21:$N$1005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466-4DF2-AF33-CF8FA6BA54AB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A!$F$21:$F$1005</c:f>
              <c:numCache>
                <c:formatCode>General</c:formatCode>
                <c:ptCount val="985"/>
                <c:pt idx="0">
                  <c:v>-3235.5</c:v>
                </c:pt>
                <c:pt idx="1">
                  <c:v>-3121.5</c:v>
                </c:pt>
                <c:pt idx="2">
                  <c:v>-3102.5</c:v>
                </c:pt>
                <c:pt idx="3">
                  <c:v>-3023.5</c:v>
                </c:pt>
                <c:pt idx="4">
                  <c:v>-3021.5</c:v>
                </c:pt>
                <c:pt idx="5">
                  <c:v>-3019.5</c:v>
                </c:pt>
                <c:pt idx="6">
                  <c:v>-3016.5</c:v>
                </c:pt>
                <c:pt idx="7">
                  <c:v>-2905.5</c:v>
                </c:pt>
                <c:pt idx="8">
                  <c:v>-412.5</c:v>
                </c:pt>
                <c:pt idx="9">
                  <c:v>-230.5</c:v>
                </c:pt>
                <c:pt idx="10">
                  <c:v>-192.5</c:v>
                </c:pt>
                <c:pt idx="11">
                  <c:v>-132</c:v>
                </c:pt>
                <c:pt idx="12">
                  <c:v>-102</c:v>
                </c:pt>
                <c:pt idx="13">
                  <c:v>0.5</c:v>
                </c:pt>
                <c:pt idx="14">
                  <c:v>1</c:v>
                </c:pt>
                <c:pt idx="15">
                  <c:v>957.5</c:v>
                </c:pt>
                <c:pt idx="16">
                  <c:v>999.5</c:v>
                </c:pt>
                <c:pt idx="17">
                  <c:v>1007</c:v>
                </c:pt>
                <c:pt idx="18">
                  <c:v>1022</c:v>
                </c:pt>
                <c:pt idx="19">
                  <c:v>1116.5</c:v>
                </c:pt>
                <c:pt idx="20">
                  <c:v>1203.5</c:v>
                </c:pt>
                <c:pt idx="21">
                  <c:v>1250</c:v>
                </c:pt>
                <c:pt idx="22">
                  <c:v>1352</c:v>
                </c:pt>
                <c:pt idx="23">
                  <c:v>2483.5</c:v>
                </c:pt>
                <c:pt idx="24">
                  <c:v>2597.5</c:v>
                </c:pt>
                <c:pt idx="25">
                  <c:v>2609</c:v>
                </c:pt>
                <c:pt idx="26">
                  <c:v>2673</c:v>
                </c:pt>
                <c:pt idx="27">
                  <c:v>2775.5</c:v>
                </c:pt>
                <c:pt idx="28">
                  <c:v>2889</c:v>
                </c:pt>
                <c:pt idx="29">
                  <c:v>2919.5</c:v>
                </c:pt>
                <c:pt idx="30">
                  <c:v>49919.5</c:v>
                </c:pt>
                <c:pt idx="31">
                  <c:v>50922</c:v>
                </c:pt>
                <c:pt idx="32">
                  <c:v>51001.5</c:v>
                </c:pt>
                <c:pt idx="33">
                  <c:v>51013</c:v>
                </c:pt>
                <c:pt idx="34">
                  <c:v>51020.5</c:v>
                </c:pt>
                <c:pt idx="35">
                  <c:v>51032</c:v>
                </c:pt>
                <c:pt idx="36">
                  <c:v>51221.5</c:v>
                </c:pt>
                <c:pt idx="37">
                  <c:v>51601</c:v>
                </c:pt>
                <c:pt idx="38">
                  <c:v>52342</c:v>
                </c:pt>
                <c:pt idx="39">
                  <c:v>52357</c:v>
                </c:pt>
                <c:pt idx="40">
                  <c:v>52372</c:v>
                </c:pt>
                <c:pt idx="41">
                  <c:v>52448</c:v>
                </c:pt>
                <c:pt idx="42">
                  <c:v>52452</c:v>
                </c:pt>
                <c:pt idx="43">
                  <c:v>53739</c:v>
                </c:pt>
                <c:pt idx="44">
                  <c:v>53811</c:v>
                </c:pt>
                <c:pt idx="45">
                  <c:v>53818.5</c:v>
                </c:pt>
                <c:pt idx="46">
                  <c:v>53826</c:v>
                </c:pt>
                <c:pt idx="47">
                  <c:v>55147</c:v>
                </c:pt>
                <c:pt idx="48">
                  <c:v>55162.5</c:v>
                </c:pt>
                <c:pt idx="49">
                  <c:v>55257</c:v>
                </c:pt>
                <c:pt idx="50">
                  <c:v>55302.5</c:v>
                </c:pt>
                <c:pt idx="51">
                  <c:v>55306.5</c:v>
                </c:pt>
                <c:pt idx="52">
                  <c:v>55465.5</c:v>
                </c:pt>
                <c:pt idx="53">
                  <c:v>55492</c:v>
                </c:pt>
                <c:pt idx="54">
                  <c:v>55628.5</c:v>
                </c:pt>
                <c:pt idx="55">
                  <c:v>56479.5</c:v>
                </c:pt>
                <c:pt idx="56">
                  <c:v>56517.5</c:v>
                </c:pt>
                <c:pt idx="57">
                  <c:v>56536.5</c:v>
                </c:pt>
                <c:pt idx="58">
                  <c:v>56597</c:v>
                </c:pt>
                <c:pt idx="59">
                  <c:v>57025</c:v>
                </c:pt>
                <c:pt idx="60">
                  <c:v>57059.5</c:v>
                </c:pt>
                <c:pt idx="61">
                  <c:v>57074.5</c:v>
                </c:pt>
                <c:pt idx="62">
                  <c:v>57074.5</c:v>
                </c:pt>
                <c:pt idx="63">
                  <c:v>57615</c:v>
                </c:pt>
                <c:pt idx="64">
                  <c:v>57861.5</c:v>
                </c:pt>
                <c:pt idx="65">
                  <c:v>57960</c:v>
                </c:pt>
                <c:pt idx="66">
                  <c:v>58054.5</c:v>
                </c:pt>
                <c:pt idx="67">
                  <c:v>58077.5</c:v>
                </c:pt>
                <c:pt idx="68">
                  <c:v>58078</c:v>
                </c:pt>
                <c:pt idx="69">
                  <c:v>58089</c:v>
                </c:pt>
                <c:pt idx="70">
                  <c:v>58392</c:v>
                </c:pt>
                <c:pt idx="71">
                  <c:v>59072.5</c:v>
                </c:pt>
                <c:pt idx="72">
                  <c:v>59182.5</c:v>
                </c:pt>
                <c:pt idx="73">
                  <c:v>59501</c:v>
                </c:pt>
                <c:pt idx="74">
                  <c:v>59508.5</c:v>
                </c:pt>
                <c:pt idx="75">
                  <c:v>59527.5</c:v>
                </c:pt>
                <c:pt idx="76">
                  <c:v>59546.5</c:v>
                </c:pt>
                <c:pt idx="77">
                  <c:v>59626</c:v>
                </c:pt>
                <c:pt idx="78">
                  <c:v>59626</c:v>
                </c:pt>
                <c:pt idx="79">
                  <c:v>60466</c:v>
                </c:pt>
                <c:pt idx="80">
                  <c:v>60564.5</c:v>
                </c:pt>
                <c:pt idx="81">
                  <c:v>60644</c:v>
                </c:pt>
                <c:pt idx="82">
                  <c:v>60644</c:v>
                </c:pt>
                <c:pt idx="83">
                  <c:v>60701</c:v>
                </c:pt>
                <c:pt idx="84">
                  <c:v>60735</c:v>
                </c:pt>
                <c:pt idx="85">
                  <c:v>60738.5</c:v>
                </c:pt>
                <c:pt idx="86">
                  <c:v>60780.5</c:v>
                </c:pt>
                <c:pt idx="87">
                  <c:v>60788</c:v>
                </c:pt>
                <c:pt idx="88">
                  <c:v>60856</c:v>
                </c:pt>
                <c:pt idx="89">
                  <c:v>60856</c:v>
                </c:pt>
                <c:pt idx="90">
                  <c:v>60856</c:v>
                </c:pt>
                <c:pt idx="91">
                  <c:v>60879</c:v>
                </c:pt>
                <c:pt idx="92">
                  <c:v>61095</c:v>
                </c:pt>
                <c:pt idx="93">
                  <c:v>61095</c:v>
                </c:pt>
                <c:pt idx="94">
                  <c:v>61114</c:v>
                </c:pt>
                <c:pt idx="95">
                  <c:v>61231.5</c:v>
                </c:pt>
                <c:pt idx="96">
                  <c:v>61859</c:v>
                </c:pt>
                <c:pt idx="97">
                  <c:v>61969</c:v>
                </c:pt>
                <c:pt idx="98">
                  <c:v>62101.5</c:v>
                </c:pt>
                <c:pt idx="99">
                  <c:v>62238</c:v>
                </c:pt>
                <c:pt idx="100">
                  <c:v>62238</c:v>
                </c:pt>
                <c:pt idx="101">
                  <c:v>62321.5</c:v>
                </c:pt>
                <c:pt idx="102">
                  <c:v>62359.5</c:v>
                </c:pt>
                <c:pt idx="103">
                  <c:v>62359.5</c:v>
                </c:pt>
                <c:pt idx="104">
                  <c:v>62548.5</c:v>
                </c:pt>
                <c:pt idx="105">
                  <c:v>63214</c:v>
                </c:pt>
                <c:pt idx="106">
                  <c:v>63214</c:v>
                </c:pt>
                <c:pt idx="107">
                  <c:v>63434</c:v>
                </c:pt>
                <c:pt idx="108">
                  <c:v>63589.5</c:v>
                </c:pt>
                <c:pt idx="109">
                  <c:v>63589.5</c:v>
                </c:pt>
                <c:pt idx="110">
                  <c:v>63714.5</c:v>
                </c:pt>
                <c:pt idx="111">
                  <c:v>63896.5</c:v>
                </c:pt>
                <c:pt idx="112">
                  <c:v>63930.5</c:v>
                </c:pt>
                <c:pt idx="113">
                  <c:v>64573.5</c:v>
                </c:pt>
                <c:pt idx="114">
                  <c:v>64725</c:v>
                </c:pt>
                <c:pt idx="115">
                  <c:v>64842.5</c:v>
                </c:pt>
                <c:pt idx="116">
                  <c:v>64978.5</c:v>
                </c:pt>
                <c:pt idx="117">
                  <c:v>64978.5</c:v>
                </c:pt>
                <c:pt idx="118">
                  <c:v>65017</c:v>
                </c:pt>
                <c:pt idx="119">
                  <c:v>66667.5</c:v>
                </c:pt>
                <c:pt idx="120">
                  <c:v>67610</c:v>
                </c:pt>
                <c:pt idx="121">
                  <c:v>67943.5</c:v>
                </c:pt>
                <c:pt idx="122">
                  <c:v>68813.5</c:v>
                </c:pt>
                <c:pt idx="123">
                  <c:v>69192.5</c:v>
                </c:pt>
                <c:pt idx="124">
                  <c:v>69306.5</c:v>
                </c:pt>
                <c:pt idx="125">
                  <c:v>70320.5</c:v>
                </c:pt>
                <c:pt idx="126">
                  <c:v>71741.5</c:v>
                </c:pt>
                <c:pt idx="127">
                  <c:v>71749</c:v>
                </c:pt>
                <c:pt idx="128">
                  <c:v>71753</c:v>
                </c:pt>
                <c:pt idx="129">
                  <c:v>71760.5</c:v>
                </c:pt>
                <c:pt idx="130">
                  <c:v>71764</c:v>
                </c:pt>
                <c:pt idx="131">
                  <c:v>71764.5</c:v>
                </c:pt>
                <c:pt idx="132">
                  <c:v>71793</c:v>
                </c:pt>
                <c:pt idx="133">
                  <c:v>72796</c:v>
                </c:pt>
                <c:pt idx="134">
                  <c:v>73216.5</c:v>
                </c:pt>
                <c:pt idx="135">
                  <c:v>73414</c:v>
                </c:pt>
                <c:pt idx="136">
                  <c:v>77460.5</c:v>
                </c:pt>
                <c:pt idx="137">
                  <c:v>79932.5</c:v>
                </c:pt>
                <c:pt idx="138">
                  <c:v>84305</c:v>
                </c:pt>
                <c:pt idx="139">
                  <c:v>87228</c:v>
                </c:pt>
                <c:pt idx="140">
                  <c:v>88420.5</c:v>
                </c:pt>
                <c:pt idx="141">
                  <c:v>89681</c:v>
                </c:pt>
                <c:pt idx="142">
                  <c:v>90029.5</c:v>
                </c:pt>
                <c:pt idx="143">
                  <c:v>90060</c:v>
                </c:pt>
                <c:pt idx="144">
                  <c:v>91142.5</c:v>
                </c:pt>
                <c:pt idx="145">
                  <c:v>91260</c:v>
                </c:pt>
                <c:pt idx="146">
                  <c:v>91324</c:v>
                </c:pt>
                <c:pt idx="147">
                  <c:v>91362.5</c:v>
                </c:pt>
                <c:pt idx="148">
                  <c:v>92509</c:v>
                </c:pt>
                <c:pt idx="149">
                  <c:v>92786</c:v>
                </c:pt>
                <c:pt idx="150">
                  <c:v>93001.5</c:v>
                </c:pt>
                <c:pt idx="151">
                  <c:v>96973</c:v>
                </c:pt>
                <c:pt idx="152">
                  <c:v>99737.5</c:v>
                </c:pt>
                <c:pt idx="153">
                  <c:v>103671</c:v>
                </c:pt>
              </c:numCache>
            </c:numRef>
          </c:xVal>
          <c:yVal>
            <c:numRef>
              <c:f>A!$O$21:$O$1005</c:f>
              <c:numCache>
                <c:formatCode>General</c:formatCode>
                <c:ptCount val="985"/>
                <c:pt idx="61">
                  <c:v>4.2191422887207231E-2</c:v>
                </c:pt>
                <c:pt idx="62">
                  <c:v>4.2191422887207231E-2</c:v>
                </c:pt>
                <c:pt idx="63">
                  <c:v>4.0770604713645325E-2</c:v>
                </c:pt>
                <c:pt idx="64">
                  <c:v>4.0122627507756303E-2</c:v>
                </c:pt>
                <c:pt idx="65">
                  <c:v>3.9863699496478139E-2</c:v>
                </c:pt>
                <c:pt idx="66">
                  <c:v>3.9615286328297555E-2</c:v>
                </c:pt>
                <c:pt idx="67">
                  <c:v>3.955482598048643E-2</c:v>
                </c:pt>
                <c:pt idx="68">
                  <c:v>3.9553511625099236E-2</c:v>
                </c:pt>
                <c:pt idx="69">
                  <c:v>3.9524595806580853E-2</c:v>
                </c:pt>
                <c:pt idx="70">
                  <c:v>3.8728096441938364E-2</c:v>
                </c:pt>
                <c:pt idx="71">
                  <c:v>3.6939258759960791E-2</c:v>
                </c:pt>
                <c:pt idx="72">
                  <c:v>3.665010057477705E-2</c:v>
                </c:pt>
                <c:pt idx="73">
                  <c:v>3.5812856193131404E-2</c:v>
                </c:pt>
                <c:pt idx="74">
                  <c:v>3.5793140862323436E-2</c:v>
                </c:pt>
                <c:pt idx="75">
                  <c:v>3.5743195357609892E-2</c:v>
                </c:pt>
                <c:pt idx="76">
                  <c:v>3.5693249852896319E-2</c:v>
                </c:pt>
                <c:pt idx="77">
                  <c:v>3.5484267346331727E-2</c:v>
                </c:pt>
                <c:pt idx="78">
                  <c:v>3.5484267346331727E-2</c:v>
                </c:pt>
                <c:pt idx="79">
                  <c:v>3.327615029583772E-2</c:v>
                </c:pt>
                <c:pt idx="80">
                  <c:v>3.3017222284559555E-2</c:v>
                </c:pt>
                <c:pt idx="81">
                  <c:v>3.2808239777994935E-2</c:v>
                </c:pt>
                <c:pt idx="82">
                  <c:v>3.2808239777994935E-2</c:v>
                </c:pt>
                <c:pt idx="83">
                  <c:v>3.2658403263854274E-2</c:v>
                </c:pt>
                <c:pt idx="84">
                  <c:v>3.2569027097524766E-2</c:v>
                </c:pt>
                <c:pt idx="85">
                  <c:v>3.255982660981438E-2</c:v>
                </c:pt>
                <c:pt idx="86">
                  <c:v>3.2449420757289654E-2</c:v>
                </c:pt>
                <c:pt idx="87">
                  <c:v>3.2429705426481686E-2</c:v>
                </c:pt>
                <c:pt idx="88">
                  <c:v>3.2250953093822643E-2</c:v>
                </c:pt>
                <c:pt idx="89">
                  <c:v>3.2250953093822643E-2</c:v>
                </c:pt>
                <c:pt idx="90">
                  <c:v>3.2250953093822643E-2</c:v>
                </c:pt>
                <c:pt idx="91">
                  <c:v>3.219049274601149E-2</c:v>
                </c:pt>
                <c:pt idx="92">
                  <c:v>3.1622691218741616E-2</c:v>
                </c:pt>
                <c:pt idx="93">
                  <c:v>3.1622691218741616E-2</c:v>
                </c:pt>
                <c:pt idx="94">
                  <c:v>3.1572745714028072E-2</c:v>
                </c:pt>
                <c:pt idx="95">
                  <c:v>3.1263872198036335E-2</c:v>
                </c:pt>
                <c:pt idx="96">
                  <c:v>2.9614356187101842E-2</c:v>
                </c:pt>
                <c:pt idx="97">
                  <c:v>2.9325198001918101E-2</c:v>
                </c:pt>
                <c:pt idx="98">
                  <c:v>2.8976893824310429E-2</c:v>
                </c:pt>
                <c:pt idx="99">
                  <c:v>2.8618074803605148E-2</c:v>
                </c:pt>
                <c:pt idx="100">
                  <c:v>2.8618074803605148E-2</c:v>
                </c:pt>
                <c:pt idx="101">
                  <c:v>2.8398577453942947E-2</c:v>
                </c:pt>
                <c:pt idx="102">
                  <c:v>2.829868644451583E-2</c:v>
                </c:pt>
                <c:pt idx="103">
                  <c:v>2.829868644451583E-2</c:v>
                </c:pt>
                <c:pt idx="104">
                  <c:v>2.7801860108154691E-2</c:v>
                </c:pt>
                <c:pt idx="105">
                  <c:v>2.6052453087793082E-2</c:v>
                </c:pt>
                <c:pt idx="106">
                  <c:v>2.6052453087793082E-2</c:v>
                </c:pt>
                <c:pt idx="107">
                  <c:v>2.5474136717425599E-2</c:v>
                </c:pt>
                <c:pt idx="108">
                  <c:v>2.5065372192006774E-2</c:v>
                </c:pt>
                <c:pt idx="109">
                  <c:v>2.5065372192006774E-2</c:v>
                </c:pt>
                <c:pt idx="110">
                  <c:v>2.473678334520707E-2</c:v>
                </c:pt>
                <c:pt idx="111">
                  <c:v>2.4258357984266704E-2</c:v>
                </c:pt>
                <c:pt idx="112">
                  <c:v>2.4168981817937168E-2</c:v>
                </c:pt>
                <c:pt idx="113">
                  <c:v>2.2478720789999518E-2</c:v>
                </c:pt>
                <c:pt idx="114">
                  <c:v>2.2080471107678273E-2</c:v>
                </c:pt>
                <c:pt idx="115">
                  <c:v>2.1771597591686564E-2</c:v>
                </c:pt>
                <c:pt idx="116">
                  <c:v>2.1414092926368478E-2</c:v>
                </c:pt>
                <c:pt idx="117">
                  <c:v>2.1414092926368478E-2</c:v>
                </c:pt>
                <c:pt idx="118">
                  <c:v>2.1312887561554167E-2</c:v>
                </c:pt>
                <c:pt idx="119">
                  <c:v>1.6974200428410913E-2</c:v>
                </c:pt>
                <c:pt idx="120">
                  <c:v>1.449664052354116E-2</c:v>
                </c:pt>
                <c:pt idx="121">
                  <c:v>1.361996548027955E-2</c:v>
                </c:pt>
                <c:pt idx="122">
                  <c:v>1.1332987106553616E-2</c:v>
                </c:pt>
                <c:pt idx="123">
                  <c:v>1.0336705723056921E-2</c:v>
                </c:pt>
                <c:pt idx="124">
                  <c:v>1.0037032694775599E-2</c:v>
                </c:pt>
                <c:pt idx="125">
                  <c:v>7.3715199695364164E-3</c:v>
                </c:pt>
                <c:pt idx="126">
                  <c:v>3.6361219591173888E-3</c:v>
                </c:pt>
                <c:pt idx="127">
                  <c:v>3.6164066283094209E-3</c:v>
                </c:pt>
                <c:pt idx="128">
                  <c:v>3.60589178521184E-3</c:v>
                </c:pt>
                <c:pt idx="129">
                  <c:v>3.5861764544038444E-3</c:v>
                </c:pt>
                <c:pt idx="130">
                  <c:v>3.5769759666934575E-3</c:v>
                </c:pt>
                <c:pt idx="131">
                  <c:v>3.5756616113062634E-3</c:v>
                </c:pt>
                <c:pt idx="132">
                  <c:v>3.500743354235919E-3</c:v>
                </c:pt>
                <c:pt idx="133">
                  <c:v>8.6414644751511838E-4</c:v>
                </c:pt>
                <c:pt idx="134">
                  <c:v>-2.4122643311907943E-4</c:v>
                </c:pt>
                <c:pt idx="135">
                  <c:v>-7.6039681106260248E-4</c:v>
                </c:pt>
                <c:pt idx="136">
                  <c:v>-1.1397474959662562E-2</c:v>
                </c:pt>
                <c:pt idx="137">
                  <c:v>-1.7895647993973474E-2</c:v>
                </c:pt>
                <c:pt idx="138">
                  <c:v>-2.9389685855027048E-2</c:v>
                </c:pt>
                <c:pt idx="139">
                  <c:v>-3.7073407448591278E-2</c:v>
                </c:pt>
                <c:pt idx="142">
                  <c:v>-4.443774068306619E-2</c:v>
                </c:pt>
                <c:pt idx="143">
                  <c:v>-4.4517916361685311E-2</c:v>
                </c:pt>
                <c:pt idx="144">
                  <c:v>-4.7363495774970732E-2</c:v>
                </c:pt>
                <c:pt idx="145">
                  <c:v>-4.7672369290962469E-2</c:v>
                </c:pt>
                <c:pt idx="146">
                  <c:v>-4.7840606780523903E-2</c:v>
                </c:pt>
                <c:pt idx="147">
                  <c:v>-4.7941812145338214E-2</c:v>
                </c:pt>
                <c:pt idx="148">
                  <c:v>-5.0955629048185097E-2</c:v>
                </c:pt>
                <c:pt idx="149">
                  <c:v>-5.1683781932693212E-2</c:v>
                </c:pt>
                <c:pt idx="150">
                  <c:v>-5.2250269104575919E-2</c:v>
                </c:pt>
                <c:pt idx="152">
                  <c:v>-6.9957264880918246E-2</c:v>
                </c:pt>
                <c:pt idx="153">
                  <c:v>-8.0297298712011245E-2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466-4DF2-AF33-CF8FA6BA54AB}"/>
            </c:ext>
          </c:extLst>
        </c:ser>
        <c:ser>
          <c:idx val="8"/>
          <c:order val="8"/>
          <c:tx>
            <c:strRef>
              <c:f>A!$Z$1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A!$Y$2:$Y$15</c:f>
              <c:numCache>
                <c:formatCode>General</c:formatCode>
                <c:ptCount val="14"/>
                <c:pt idx="0">
                  <c:v>-10000</c:v>
                </c:pt>
                <c:pt idx="1">
                  <c:v>0</c:v>
                </c:pt>
                <c:pt idx="2">
                  <c:v>10000</c:v>
                </c:pt>
                <c:pt idx="3">
                  <c:v>20000</c:v>
                </c:pt>
                <c:pt idx="4">
                  <c:v>30000</c:v>
                </c:pt>
                <c:pt idx="5">
                  <c:v>40000</c:v>
                </c:pt>
                <c:pt idx="6">
                  <c:v>50000</c:v>
                </c:pt>
                <c:pt idx="7">
                  <c:v>60000</c:v>
                </c:pt>
                <c:pt idx="8">
                  <c:v>70000</c:v>
                </c:pt>
                <c:pt idx="9">
                  <c:v>80000</c:v>
                </c:pt>
                <c:pt idx="10">
                  <c:v>90000</c:v>
                </c:pt>
                <c:pt idx="11">
                  <c:v>100000</c:v>
                </c:pt>
                <c:pt idx="12">
                  <c:v>110000</c:v>
                </c:pt>
                <c:pt idx="13">
                  <c:v>120000</c:v>
                </c:pt>
              </c:numCache>
            </c:numRef>
          </c:xVal>
          <c:yVal>
            <c:numRef>
              <c:f>A!$Z$2:$Z$15</c:f>
              <c:numCache>
                <c:formatCode>General</c:formatCode>
                <c:ptCount val="14"/>
                <c:pt idx="0">
                  <c:v>-0.223</c:v>
                </c:pt>
                <c:pt idx="1">
                  <c:v>-0.16</c:v>
                </c:pt>
                <c:pt idx="2">
                  <c:v>-0.10700000000000001</c:v>
                </c:pt>
                <c:pt idx="3">
                  <c:v>-6.4000000000000001E-2</c:v>
                </c:pt>
                <c:pt idx="4">
                  <c:v>-3.0999999999999986E-2</c:v>
                </c:pt>
                <c:pt idx="5">
                  <c:v>-7.9999999999999932E-3</c:v>
                </c:pt>
                <c:pt idx="6">
                  <c:v>5.0000000000000322E-3</c:v>
                </c:pt>
                <c:pt idx="7">
                  <c:v>8.0000000000000349E-3</c:v>
                </c:pt>
                <c:pt idx="8">
                  <c:v>1.0000000000000286E-3</c:v>
                </c:pt>
                <c:pt idx="9">
                  <c:v>-1.5999999999999959E-2</c:v>
                </c:pt>
                <c:pt idx="10">
                  <c:v>-4.3000000000000038E-2</c:v>
                </c:pt>
                <c:pt idx="11">
                  <c:v>-7.999999999999996E-2</c:v>
                </c:pt>
                <c:pt idx="12">
                  <c:v>-0.127</c:v>
                </c:pt>
                <c:pt idx="13">
                  <c:v>-0.18399999999999994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466-4DF2-AF33-CF8FA6BA5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095824"/>
        <c:axId val="1"/>
      </c:scatterChart>
      <c:valAx>
        <c:axId val="564095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8006482982174"/>
              <c:y val="0.83939648453034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243111831442464E-2"/>
              <c:y val="0.36969792412312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4095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4748784440842788"/>
          <c:y val="0.92121498449057504"/>
          <c:w val="0.95299837925445707"/>
          <c:h val="0.981821363238686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CN And -- O-C Diagr</a:t>
            </a:r>
          </a:p>
        </c:rich>
      </c:tx>
      <c:layout>
        <c:manualLayout>
          <c:xMode val="edge"/>
          <c:yMode val="edge"/>
          <c:x val="0.40537291812882364"/>
          <c:y val="3.1674208144796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818155260506402E-2"/>
          <c:y val="0.11085985097463033"/>
          <c:w val="0.89865797020228821"/>
          <c:h val="0.77828140276067015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Q_fit!$D$21:$D$137</c:f>
              <c:numCache>
                <c:formatCode>General</c:formatCode>
                <c:ptCount val="117"/>
                <c:pt idx="0">
                  <c:v>4.9919500000000001</c:v>
                </c:pt>
                <c:pt idx="1">
                  <c:v>5.0922000000000001</c:v>
                </c:pt>
                <c:pt idx="2">
                  <c:v>5.1001500000000002</c:v>
                </c:pt>
                <c:pt idx="3">
                  <c:v>5.1013000000000002</c:v>
                </c:pt>
                <c:pt idx="4">
                  <c:v>5.1020500000000002</c:v>
                </c:pt>
                <c:pt idx="5">
                  <c:v>5.1032000000000002</c:v>
                </c:pt>
                <c:pt idx="6">
                  <c:v>5.2342000000000004</c:v>
                </c:pt>
                <c:pt idx="7">
                  <c:v>5.2356999999999996</c:v>
                </c:pt>
                <c:pt idx="8">
                  <c:v>5.2371999999999996</c:v>
                </c:pt>
                <c:pt idx="9">
                  <c:v>5.2447999999999997</c:v>
                </c:pt>
                <c:pt idx="10">
                  <c:v>5.2451999999999996</c:v>
                </c:pt>
                <c:pt idx="11">
                  <c:v>5.3738999999999999</c:v>
                </c:pt>
                <c:pt idx="12">
                  <c:v>5.3811</c:v>
                </c:pt>
                <c:pt idx="13">
                  <c:v>5.38185</c:v>
                </c:pt>
                <c:pt idx="14">
                  <c:v>5.3826000000000001</c:v>
                </c:pt>
                <c:pt idx="15">
                  <c:v>5.5147000000000004</c:v>
                </c:pt>
                <c:pt idx="16">
                  <c:v>5.5162500000000003</c:v>
                </c:pt>
                <c:pt idx="17">
                  <c:v>5.5256999999999996</c:v>
                </c:pt>
                <c:pt idx="18">
                  <c:v>5.5302499999999997</c:v>
                </c:pt>
                <c:pt idx="19">
                  <c:v>5.5306499999999996</c:v>
                </c:pt>
                <c:pt idx="20">
                  <c:v>5.5465499999999999</c:v>
                </c:pt>
                <c:pt idx="21">
                  <c:v>5.5491999999999999</c:v>
                </c:pt>
                <c:pt idx="22">
                  <c:v>5.5628500000000001</c:v>
                </c:pt>
                <c:pt idx="23">
                  <c:v>5.6479499999999998</c:v>
                </c:pt>
                <c:pt idx="24">
                  <c:v>5.6517499999999998</c:v>
                </c:pt>
                <c:pt idx="25">
                  <c:v>5.6536499999999998</c:v>
                </c:pt>
                <c:pt idx="26">
                  <c:v>5.6597</c:v>
                </c:pt>
                <c:pt idx="27">
                  <c:v>5.7059499999999996</c:v>
                </c:pt>
                <c:pt idx="28">
                  <c:v>5.7074499999999997</c:v>
                </c:pt>
                <c:pt idx="29">
                  <c:v>5.7074499999999997</c:v>
                </c:pt>
                <c:pt idx="30">
                  <c:v>5.7614999999999998</c:v>
                </c:pt>
                <c:pt idx="31">
                  <c:v>5.7861500000000001</c:v>
                </c:pt>
                <c:pt idx="32">
                  <c:v>5.7960000000000003</c:v>
                </c:pt>
                <c:pt idx="33">
                  <c:v>5.8054500000000004</c:v>
                </c:pt>
                <c:pt idx="34">
                  <c:v>5.8077500000000004</c:v>
                </c:pt>
                <c:pt idx="35">
                  <c:v>5.8078000000000003</c:v>
                </c:pt>
                <c:pt idx="36">
                  <c:v>5.8089000000000004</c:v>
                </c:pt>
                <c:pt idx="37">
                  <c:v>5.8391999999999999</c:v>
                </c:pt>
                <c:pt idx="38">
                  <c:v>5.9072500000000003</c:v>
                </c:pt>
                <c:pt idx="39">
                  <c:v>5.9182499999999996</c:v>
                </c:pt>
                <c:pt idx="40">
                  <c:v>5.9500999999999999</c:v>
                </c:pt>
                <c:pt idx="41">
                  <c:v>5.95085</c:v>
                </c:pt>
                <c:pt idx="42">
                  <c:v>5.95275</c:v>
                </c:pt>
                <c:pt idx="43">
                  <c:v>5.95465</c:v>
                </c:pt>
                <c:pt idx="44">
                  <c:v>5.9626000000000001</c:v>
                </c:pt>
                <c:pt idx="45">
                  <c:v>5.9626000000000001</c:v>
                </c:pt>
                <c:pt idx="46">
                  <c:v>6.0465999999999998</c:v>
                </c:pt>
                <c:pt idx="47">
                  <c:v>6.0564499999999999</c:v>
                </c:pt>
                <c:pt idx="48">
                  <c:v>6.0644</c:v>
                </c:pt>
                <c:pt idx="49">
                  <c:v>6.0644</c:v>
                </c:pt>
                <c:pt idx="50">
                  <c:v>6.0701000000000001</c:v>
                </c:pt>
                <c:pt idx="51">
                  <c:v>6.0735000000000001</c:v>
                </c:pt>
                <c:pt idx="52">
                  <c:v>6.0738500000000002</c:v>
                </c:pt>
                <c:pt idx="53">
                  <c:v>6.0780500000000002</c:v>
                </c:pt>
                <c:pt idx="54">
                  <c:v>6.0788000000000002</c:v>
                </c:pt>
                <c:pt idx="55">
                  <c:v>6.0856000000000003</c:v>
                </c:pt>
                <c:pt idx="56">
                  <c:v>6.0856000000000003</c:v>
                </c:pt>
                <c:pt idx="57">
                  <c:v>6.0856000000000003</c:v>
                </c:pt>
                <c:pt idx="58">
                  <c:v>6.0879000000000003</c:v>
                </c:pt>
                <c:pt idx="59">
                  <c:v>6.1094999999999997</c:v>
                </c:pt>
                <c:pt idx="60">
                  <c:v>6.1094999999999997</c:v>
                </c:pt>
                <c:pt idx="61">
                  <c:v>6.1113999999999997</c:v>
                </c:pt>
                <c:pt idx="62">
                  <c:v>6.1231499999999999</c:v>
                </c:pt>
                <c:pt idx="63">
                  <c:v>6.1859000000000002</c:v>
                </c:pt>
                <c:pt idx="64">
                  <c:v>6.1969000000000003</c:v>
                </c:pt>
                <c:pt idx="65">
                  <c:v>6.2101499999999996</c:v>
                </c:pt>
                <c:pt idx="66">
                  <c:v>6.2237999999999998</c:v>
                </c:pt>
                <c:pt idx="67">
                  <c:v>6.2237999999999998</c:v>
                </c:pt>
                <c:pt idx="68">
                  <c:v>6.2321499999999999</c:v>
                </c:pt>
                <c:pt idx="69">
                  <c:v>6.2359499999999999</c:v>
                </c:pt>
                <c:pt idx="70">
                  <c:v>6.2359499999999999</c:v>
                </c:pt>
                <c:pt idx="71">
                  <c:v>6.2548500000000002</c:v>
                </c:pt>
                <c:pt idx="72">
                  <c:v>6.3213999999999997</c:v>
                </c:pt>
                <c:pt idx="73">
                  <c:v>6.3213999999999997</c:v>
                </c:pt>
                <c:pt idx="74">
                  <c:v>6.3433999999999999</c:v>
                </c:pt>
                <c:pt idx="75">
                  <c:v>6.3589500000000001</c:v>
                </c:pt>
                <c:pt idx="76">
                  <c:v>6.3589500000000001</c:v>
                </c:pt>
                <c:pt idx="77">
                  <c:v>6.3714500000000003</c:v>
                </c:pt>
                <c:pt idx="78">
                  <c:v>6.3896499999999996</c:v>
                </c:pt>
                <c:pt idx="79">
                  <c:v>6.3930499999999997</c:v>
                </c:pt>
                <c:pt idx="80">
                  <c:v>6.4573499999999999</c:v>
                </c:pt>
                <c:pt idx="81">
                  <c:v>6.4725000000000001</c:v>
                </c:pt>
                <c:pt idx="82">
                  <c:v>6.4842500000000003</c:v>
                </c:pt>
                <c:pt idx="83">
                  <c:v>6.4978499999999997</c:v>
                </c:pt>
                <c:pt idx="84">
                  <c:v>6.4978499999999997</c:v>
                </c:pt>
                <c:pt idx="85">
                  <c:v>6.5016999999999996</c:v>
                </c:pt>
                <c:pt idx="86">
                  <c:v>6.6667500000000004</c:v>
                </c:pt>
                <c:pt idx="87">
                  <c:v>6.7610000000000001</c:v>
                </c:pt>
                <c:pt idx="88">
                  <c:v>6.7943499999999997</c:v>
                </c:pt>
                <c:pt idx="89">
                  <c:v>6.8813500000000003</c:v>
                </c:pt>
                <c:pt idx="90">
                  <c:v>6.9192499999999999</c:v>
                </c:pt>
                <c:pt idx="91">
                  <c:v>6.93065</c:v>
                </c:pt>
                <c:pt idx="92">
                  <c:v>7.0320499999999999</c:v>
                </c:pt>
                <c:pt idx="93">
                  <c:v>7.17415</c:v>
                </c:pt>
                <c:pt idx="94">
                  <c:v>7.1749000000000001</c:v>
                </c:pt>
                <c:pt idx="95">
                  <c:v>7.1753</c:v>
                </c:pt>
                <c:pt idx="96">
                  <c:v>7.17605</c:v>
                </c:pt>
                <c:pt idx="97">
                  <c:v>7.1764000000000001</c:v>
                </c:pt>
                <c:pt idx="98">
                  <c:v>7.17645</c:v>
                </c:pt>
                <c:pt idx="99">
                  <c:v>7.1792999999999996</c:v>
                </c:pt>
                <c:pt idx="100">
                  <c:v>7.2796000000000003</c:v>
                </c:pt>
                <c:pt idx="101">
                  <c:v>7.32165</c:v>
                </c:pt>
                <c:pt idx="102">
                  <c:v>7.3414000000000001</c:v>
                </c:pt>
                <c:pt idx="103">
                  <c:v>7.7460500000000003</c:v>
                </c:pt>
                <c:pt idx="104">
                  <c:v>7.9932499999999997</c:v>
                </c:pt>
                <c:pt idx="105">
                  <c:v>8.4305000000000003</c:v>
                </c:pt>
                <c:pt idx="106">
                  <c:v>8.7227999999999994</c:v>
                </c:pt>
                <c:pt idx="107">
                  <c:v>9.0029500000000002</c:v>
                </c:pt>
                <c:pt idx="108">
                  <c:v>9.0060000000000002</c:v>
                </c:pt>
                <c:pt idx="109">
                  <c:v>9.1142500000000002</c:v>
                </c:pt>
                <c:pt idx="110">
                  <c:v>9.1259999999999994</c:v>
                </c:pt>
                <c:pt idx="111">
                  <c:v>9.1324000000000005</c:v>
                </c:pt>
                <c:pt idx="112">
                  <c:v>9.1362500000000004</c:v>
                </c:pt>
                <c:pt idx="113">
                  <c:v>9.2508999999999997</c:v>
                </c:pt>
                <c:pt idx="114">
                  <c:v>9.2786000000000008</c:v>
                </c:pt>
                <c:pt idx="115">
                  <c:v>9.3001500000000004</c:v>
                </c:pt>
                <c:pt idx="116">
                  <c:v>9.9737500000000008</c:v>
                </c:pt>
              </c:numCache>
            </c:numRef>
          </c:xVal>
          <c:yVal>
            <c:numRef>
              <c:f>Q_fit!$E$21:$E$137</c:f>
              <c:numCache>
                <c:formatCode>General</c:formatCode>
                <c:ptCount val="117"/>
                <c:pt idx="0">
                  <c:v>-1.2552999978652224E-3</c:v>
                </c:pt>
                <c:pt idx="1">
                  <c:v>-1.2187999964226037E-3</c:v>
                </c:pt>
                <c:pt idx="2">
                  <c:v>6.4618999967933632E-3</c:v>
                </c:pt>
                <c:pt idx="3">
                  <c:v>1.606980000360636E-2</c:v>
                </c:pt>
                <c:pt idx="4">
                  <c:v>9.3792999978177249E-3</c:v>
                </c:pt>
                <c:pt idx="5">
                  <c:v>-1.201279999804683E-2</c:v>
                </c:pt>
                <c:pt idx="6">
                  <c:v>-9.2867999992449768E-3</c:v>
                </c:pt>
                <c:pt idx="7">
                  <c:v>-2.6677999994717538E-3</c:v>
                </c:pt>
                <c:pt idx="8">
                  <c:v>-4.8800000513438135E-5</c:v>
                </c:pt>
                <c:pt idx="9">
                  <c:v>1.6208000015467405E-3</c:v>
                </c:pt>
                <c:pt idx="10">
                  <c:v>-2.0080800000869203E-2</c:v>
                </c:pt>
                <c:pt idx="11">
                  <c:v>-5.7060000108322129E-4</c:v>
                </c:pt>
                <c:pt idx="12">
                  <c:v>2.800599999318365E-3</c:v>
                </c:pt>
                <c:pt idx="13">
                  <c:v>-2.8898999953526072E-3</c:v>
                </c:pt>
                <c:pt idx="14">
                  <c:v>-2.5804000033531338E-3</c:v>
                </c:pt>
                <c:pt idx="15">
                  <c:v>-2.5337999977637082E-3</c:v>
                </c:pt>
                <c:pt idx="16">
                  <c:v>-5.6275000024470501E-3</c:v>
                </c:pt>
                <c:pt idx="17">
                  <c:v>5.6722000008448958E-3</c:v>
                </c:pt>
                <c:pt idx="18">
                  <c:v>6.8164999975124374E-3</c:v>
                </c:pt>
                <c:pt idx="19">
                  <c:v>1.1149000056320801E-3</c:v>
                </c:pt>
                <c:pt idx="20">
                  <c:v>8.4763000049861148E-3</c:v>
                </c:pt>
                <c:pt idx="21">
                  <c:v>1.0703200001444202E-2</c:v>
                </c:pt>
                <c:pt idx="22">
                  <c:v>3.1361000001197681E-3</c:v>
                </c:pt>
                <c:pt idx="23">
                  <c:v>2.120700002706144E-3</c:v>
                </c:pt>
                <c:pt idx="24">
                  <c:v>-7.044499994663056E-3</c:v>
                </c:pt>
                <c:pt idx="25">
                  <c:v>3.8729000007151626E-3</c:v>
                </c:pt>
                <c:pt idx="26">
                  <c:v>1.6362000023946166E-3</c:v>
                </c:pt>
                <c:pt idx="27">
                  <c:v>-6.1129999812692404E-4</c:v>
                </c:pt>
                <c:pt idx="28">
                  <c:v>2.0077000081073493E-3</c:v>
                </c:pt>
                <c:pt idx="29">
                  <c:v>1.5007700007117819E-2</c:v>
                </c:pt>
                <c:pt idx="30">
                  <c:v>9.5790000050328672E-3</c:v>
                </c:pt>
                <c:pt idx="31">
                  <c:v>-3.782100000535138E-3</c:v>
                </c:pt>
                <c:pt idx="32">
                  <c:v>2.8160000001662411E-3</c:v>
                </c:pt>
                <c:pt idx="33">
                  <c:v>7.1157000056700781E-3</c:v>
                </c:pt>
                <c:pt idx="34">
                  <c:v>3.3315000036964193E-3</c:v>
                </c:pt>
                <c:pt idx="35">
                  <c:v>4.6188000051188283E-3</c:v>
                </c:pt>
                <c:pt idx="36">
                  <c:v>8.939399995142594E-3</c:v>
                </c:pt>
                <c:pt idx="37">
                  <c:v>4.0432000023429282E-3</c:v>
                </c:pt>
                <c:pt idx="38">
                  <c:v>1.0058500003651716E-2</c:v>
                </c:pt>
                <c:pt idx="39">
                  <c:v>8.2645000002230518E-3</c:v>
                </c:pt>
                <c:pt idx="40">
                  <c:v>3.2745999997132458E-3</c:v>
                </c:pt>
                <c:pt idx="41">
                  <c:v>1.2584099997184239E-2</c:v>
                </c:pt>
                <c:pt idx="42">
                  <c:v>1.0501500008103903E-2</c:v>
                </c:pt>
                <c:pt idx="43">
                  <c:v>9.4189000010374002E-3</c:v>
                </c:pt>
                <c:pt idx="44">
                  <c:v>-9.0040000213775784E-4</c:v>
                </c:pt>
                <c:pt idx="45">
                  <c:v>1.3099600000714418E-2</c:v>
                </c:pt>
                <c:pt idx="46">
                  <c:v>5.7635999983176589E-3</c:v>
                </c:pt>
                <c:pt idx="47">
                  <c:v>1.2361699999019038E-2</c:v>
                </c:pt>
                <c:pt idx="48">
                  <c:v>1.2042399997881148E-2</c:v>
                </c:pt>
                <c:pt idx="49">
                  <c:v>1.4042399998288602E-2</c:v>
                </c:pt>
                <c:pt idx="50">
                  <c:v>8.7945999985095114E-3</c:v>
                </c:pt>
                <c:pt idx="51">
                  <c:v>1.3331000001926441E-2</c:v>
                </c:pt>
                <c:pt idx="52">
                  <c:v>1.4342099995701574E-2</c:v>
                </c:pt>
                <c:pt idx="53">
                  <c:v>1.4752999995835125E-3</c:v>
                </c:pt>
                <c:pt idx="54">
                  <c:v>6.7847999962395988E-3</c:v>
                </c:pt>
                <c:pt idx="55">
                  <c:v>5.8576000010361895E-3</c:v>
                </c:pt>
                <c:pt idx="56">
                  <c:v>7.8576000014436431E-3</c:v>
                </c:pt>
                <c:pt idx="57">
                  <c:v>8.8575999980093911E-3</c:v>
                </c:pt>
                <c:pt idx="58">
                  <c:v>4.0734000067459419E-3</c:v>
                </c:pt>
                <c:pt idx="59">
                  <c:v>-1.4812999994319398E-2</c:v>
                </c:pt>
                <c:pt idx="60">
                  <c:v>3.1870000020717271E-3</c:v>
                </c:pt>
                <c:pt idx="61">
                  <c:v>2.1044000022811815E-3</c:v>
                </c:pt>
                <c:pt idx="62">
                  <c:v>6.6198999993503094E-3</c:v>
                </c:pt>
                <c:pt idx="63">
                  <c:v>5.1813999962178059E-3</c:v>
                </c:pt>
                <c:pt idx="64">
                  <c:v>-1.6125999973155558E-3</c:v>
                </c:pt>
                <c:pt idx="65">
                  <c:v>1.2521900003775954E-2</c:v>
                </c:pt>
                <c:pt idx="66">
                  <c:v>7.954799999424722E-3</c:v>
                </c:pt>
                <c:pt idx="67">
                  <c:v>1.0954800003673881E-2</c:v>
                </c:pt>
                <c:pt idx="68">
                  <c:v>1.1933899993891828E-2</c:v>
                </c:pt>
                <c:pt idx="69">
                  <c:v>-4.2313000012654811E-3</c:v>
                </c:pt>
                <c:pt idx="70">
                  <c:v>-2.3130000045057386E-4</c:v>
                </c:pt>
                <c:pt idx="71">
                  <c:v>9.3681000071228482E-3</c:v>
                </c:pt>
                <c:pt idx="72">
                  <c:v>4.764400000567548E-3</c:v>
                </c:pt>
                <c:pt idx="73">
                  <c:v>7.7643999975407496E-3</c:v>
                </c:pt>
                <c:pt idx="74">
                  <c:v>3.1764000013936311E-3</c:v>
                </c:pt>
                <c:pt idx="75">
                  <c:v>6.5267000027233735E-3</c:v>
                </c:pt>
                <c:pt idx="76">
                  <c:v>1.0526700003538281E-2</c:v>
                </c:pt>
                <c:pt idx="77">
                  <c:v>1.0351700002502184E-2</c:v>
                </c:pt>
                <c:pt idx="78">
                  <c:v>4.9288999944110401E-3</c:v>
                </c:pt>
                <c:pt idx="79">
                  <c:v>5.4652999970130622E-3</c:v>
                </c:pt>
                <c:pt idx="80">
                  <c:v>9.3310000374913216E-4</c:v>
                </c:pt>
                <c:pt idx="81">
                  <c:v>9.850000060396269E-4</c:v>
                </c:pt>
                <c:pt idx="82">
                  <c:v>7.5004999962402508E-3</c:v>
                </c:pt>
                <c:pt idx="83">
                  <c:v>3.6460999981500208E-3</c:v>
                </c:pt>
                <c:pt idx="84">
                  <c:v>5.6460999985574745E-3</c:v>
                </c:pt>
                <c:pt idx="85">
                  <c:v>-9.2317999951774254E-3</c:v>
                </c:pt>
                <c:pt idx="86">
                  <c:v>1.2145499997131992E-2</c:v>
                </c:pt>
                <c:pt idx="87">
                  <c:v>7.0599999889964238E-4</c:v>
                </c:pt>
                <c:pt idx="88">
                  <c:v>1.335100008873269E-3</c:v>
                </c:pt>
                <c:pt idx="89">
                  <c:v>4.237100001773797E-3</c:v>
                </c:pt>
                <c:pt idx="90">
                  <c:v>1.0104999964823946E-3</c:v>
                </c:pt>
                <c:pt idx="91">
                  <c:v>-7.4850999953923747E-3</c:v>
                </c:pt>
                <c:pt idx="92">
                  <c:v>-5.840699996042531E-3</c:v>
                </c:pt>
                <c:pt idx="93">
                  <c:v>-1.4734099997440353E-2</c:v>
                </c:pt>
                <c:pt idx="94">
                  <c:v>-1.3724600001296494E-2</c:v>
                </c:pt>
                <c:pt idx="95">
                  <c:v>-1.4526199993269984E-2</c:v>
                </c:pt>
                <c:pt idx="96">
                  <c:v>-1.4816699993389193E-2</c:v>
                </c:pt>
                <c:pt idx="97">
                  <c:v>-1.3105599995469674E-2</c:v>
                </c:pt>
                <c:pt idx="98">
                  <c:v>-1.4018299996678252E-2</c:v>
                </c:pt>
                <c:pt idx="99">
                  <c:v>-3.7421999950311147E-3</c:v>
                </c:pt>
                <c:pt idx="100">
                  <c:v>-7.4183999968226999E-3</c:v>
                </c:pt>
                <c:pt idx="101">
                  <c:v>-5.7990999994217418E-3</c:v>
                </c:pt>
                <c:pt idx="102">
                  <c:v>-3.3155999990412965E-3</c:v>
                </c:pt>
                <c:pt idx="103">
                  <c:v>-1.0196699993684888E-2</c:v>
                </c:pt>
                <c:pt idx="104">
                  <c:v>-2.178549999371171E-2</c:v>
                </c:pt>
                <c:pt idx="105">
                  <c:v>-2.8346999999484979E-2</c:v>
                </c:pt>
                <c:pt idx="106">
                  <c:v>-3.9291199995204806E-2</c:v>
                </c:pt>
                <c:pt idx="107">
                  <c:v>-4.3649300001561642E-2</c:v>
                </c:pt>
                <c:pt idx="108">
                  <c:v>-4.4024000002536923E-2</c:v>
                </c:pt>
                <c:pt idx="109">
                  <c:v>-4.6219500000006519E-2</c:v>
                </c:pt>
                <c:pt idx="110">
                  <c:v>-4.3003999991924502E-2</c:v>
                </c:pt>
                <c:pt idx="111">
                  <c:v>-4.7729599995363969E-2</c:v>
                </c:pt>
                <c:pt idx="112">
                  <c:v>-4.7007500004838221E-2</c:v>
                </c:pt>
                <c:pt idx="113">
                  <c:v>-5.7328599999891594E-2</c:v>
                </c:pt>
                <c:pt idx="114">
                  <c:v>-5.236440000589937E-2</c:v>
                </c:pt>
                <c:pt idx="115">
                  <c:v>-5.3638099998352118E-2</c:v>
                </c:pt>
                <c:pt idx="116">
                  <c:v>-7.0572500000707805E-2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B1-4731-8AFB-3A74659797B0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Q_fit!$U$2:$U$31</c:f>
              <c:numCache>
                <c:formatCode>General</c:formatCode>
                <c:ptCount val="30"/>
                <c:pt idx="0">
                  <c:v>4.4000000000000004</c:v>
                </c:pt>
                <c:pt idx="1">
                  <c:v>4.5999999999999996</c:v>
                </c:pt>
                <c:pt idx="2">
                  <c:v>4.8</c:v>
                </c:pt>
                <c:pt idx="3">
                  <c:v>5</c:v>
                </c:pt>
                <c:pt idx="4">
                  <c:v>5.2</c:v>
                </c:pt>
                <c:pt idx="5">
                  <c:v>5.4</c:v>
                </c:pt>
                <c:pt idx="6">
                  <c:v>5.6</c:v>
                </c:pt>
                <c:pt idx="7">
                  <c:v>5.8</c:v>
                </c:pt>
                <c:pt idx="8">
                  <c:v>5.9999999999999902</c:v>
                </c:pt>
                <c:pt idx="9">
                  <c:v>6.1999999999999904</c:v>
                </c:pt>
                <c:pt idx="10">
                  <c:v>6.3999999999999897</c:v>
                </c:pt>
                <c:pt idx="11">
                  <c:v>6.5999999999999899</c:v>
                </c:pt>
                <c:pt idx="12">
                  <c:v>6.7999999999999901</c:v>
                </c:pt>
                <c:pt idx="13">
                  <c:v>6.9999999999999902</c:v>
                </c:pt>
                <c:pt idx="14">
                  <c:v>7.1999999999999904</c:v>
                </c:pt>
                <c:pt idx="15">
                  <c:v>7.3999999999999897</c:v>
                </c:pt>
                <c:pt idx="16">
                  <c:v>7.5999999999999899</c:v>
                </c:pt>
                <c:pt idx="17">
                  <c:v>7.7999999999999901</c:v>
                </c:pt>
                <c:pt idx="18">
                  <c:v>7.9999999999999902</c:v>
                </c:pt>
                <c:pt idx="19">
                  <c:v>8.1999999999999904</c:v>
                </c:pt>
                <c:pt idx="20">
                  <c:v>8.3999999999999897</c:v>
                </c:pt>
                <c:pt idx="21">
                  <c:v>8.5999999999999908</c:v>
                </c:pt>
                <c:pt idx="22">
                  <c:v>8.7999999999999794</c:v>
                </c:pt>
                <c:pt idx="23">
                  <c:v>8.9999999999999805</c:v>
                </c:pt>
                <c:pt idx="24">
                  <c:v>9.1999999999999797</c:v>
                </c:pt>
                <c:pt idx="25">
                  <c:v>9.5999999999999801</c:v>
                </c:pt>
                <c:pt idx="26">
                  <c:v>9.7999999999999794</c:v>
                </c:pt>
                <c:pt idx="27">
                  <c:v>9.9999999999999805</c:v>
                </c:pt>
                <c:pt idx="28">
                  <c:v>10.199999999999999</c:v>
                </c:pt>
              </c:numCache>
            </c:numRef>
          </c:xVal>
          <c:yVal>
            <c:numRef>
              <c:f>Q_fit!$V$2:$V$31</c:f>
              <c:numCache>
                <c:formatCode>General</c:formatCode>
                <c:ptCount val="30"/>
                <c:pt idx="0">
                  <c:v>-6.9085373206456413E-3</c:v>
                </c:pt>
                <c:pt idx="1">
                  <c:v>-4.0952149699475388E-3</c:v>
                </c:pt>
                <c:pt idx="2">
                  <c:v>-1.6832706773060868E-3</c:v>
                </c:pt>
                <c:pt idx="3">
                  <c:v>3.272955572787839E-4</c:v>
                </c:pt>
                <c:pt idx="4">
                  <c:v>1.9364837338069762E-3</c:v>
                </c:pt>
                <c:pt idx="5">
                  <c:v>3.1442938522785735E-3</c:v>
                </c:pt>
                <c:pt idx="6">
                  <c:v>3.9507259126935756E-3</c:v>
                </c:pt>
                <c:pt idx="7">
                  <c:v>4.3557799150518994E-3</c:v>
                </c:pt>
                <c:pt idx="8">
                  <c:v>4.3594558593536281E-3</c:v>
                </c:pt>
                <c:pt idx="9">
                  <c:v>3.9617537455987895E-3</c:v>
                </c:pt>
                <c:pt idx="10">
                  <c:v>3.1626735737873002E-3</c:v>
                </c:pt>
                <c:pt idx="11">
                  <c:v>1.9622153439191881E-3</c:v>
                </c:pt>
                <c:pt idx="12">
                  <c:v>3.6037905599439757E-4</c:v>
                </c:pt>
                <c:pt idx="13">
                  <c:v>-1.642835289986988E-3</c:v>
                </c:pt>
                <c:pt idx="14">
                  <c:v>-4.0474276940248854E-3</c:v>
                </c:pt>
                <c:pt idx="15">
                  <c:v>-6.8533981561195167E-3</c:v>
                </c:pt>
                <c:pt idx="16">
                  <c:v>-1.0060746676270771E-2</c:v>
                </c:pt>
                <c:pt idx="17">
                  <c:v>-1.3669473254478703E-2</c:v>
                </c:pt>
                <c:pt idx="18">
                  <c:v>-1.7679577890743148E-2</c:v>
                </c:pt>
                <c:pt idx="19">
                  <c:v>-2.2091060585064215E-2</c:v>
                </c:pt>
                <c:pt idx="20">
                  <c:v>-2.6903921337441961E-2</c:v>
                </c:pt>
                <c:pt idx="21">
                  <c:v>-3.2118160147876329E-2</c:v>
                </c:pt>
                <c:pt idx="22">
                  <c:v>-3.7733777016366987E-2</c:v>
                </c:pt>
                <c:pt idx="23">
                  <c:v>-4.3750771942914546E-2</c:v>
                </c:pt>
                <c:pt idx="24">
                  <c:v>-5.0169144927518838E-2</c:v>
                </c:pt>
                <c:pt idx="25">
                  <c:v>-6.4210025070897014E-2</c:v>
                </c:pt>
                <c:pt idx="26">
                  <c:v>-7.1832532229671064E-2</c:v>
                </c:pt>
                <c:pt idx="27">
                  <c:v>-7.9856417446501848E-2</c:v>
                </c:pt>
                <c:pt idx="28">
                  <c:v>-8.8281680721389977E-2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B1-4731-8AFB-3A7465979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463800"/>
        <c:axId val="1"/>
      </c:scatterChart>
      <c:valAx>
        <c:axId val="691463800"/>
        <c:scaling>
          <c:orientation val="minMax"/>
          <c:max val="10"/>
          <c:min val="4.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68131945045330866"/>
              <c:y val="0.93891497725680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7058871034785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46380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01346947016238"/>
          <c:y val="0.93891497725680217"/>
          <c:w val="0.44810796086386634"/>
          <c:h val="0.9886887329129108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152401</xdr:rowOff>
    </xdr:from>
    <xdr:to>
      <xdr:col>19</xdr:col>
      <xdr:colOff>295275</xdr:colOff>
      <xdr:row>18</xdr:row>
      <xdr:rowOff>85726</xdr:rowOff>
    </xdr:to>
    <xdr:graphicFrame macro="">
      <xdr:nvGraphicFramePr>
        <xdr:cNvPr id="51204" name="Chart 2">
          <a:extLst>
            <a:ext uri="{FF2B5EF4-FFF2-40B4-BE49-F238E27FC236}">
              <a16:creationId xmlns:a16="http://schemas.microsoft.com/office/drawing/2014/main" id="{014508F7-2E3B-1613-B2F5-84DAFBED9F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104775</xdr:rowOff>
    </xdr:from>
    <xdr:to>
      <xdr:col>16</xdr:col>
      <xdr:colOff>361950</xdr:colOff>
      <xdr:row>18</xdr:row>
      <xdr:rowOff>123825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C984CE4-9F40-09FA-36BE-AB7A135ED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381000</xdr:colOff>
      <xdr:row>22</xdr:row>
      <xdr:rowOff>66675</xdr:rowOff>
    </xdr:from>
    <xdr:to>
      <xdr:col>18</xdr:col>
      <xdr:colOff>76200</xdr:colOff>
      <xdr:row>41</xdr:row>
      <xdr:rowOff>133350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271FA905-39A7-DF6F-8BC7-FB26293D2C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9525</xdr:rowOff>
    </xdr:from>
    <xdr:to>
      <xdr:col>19</xdr:col>
      <xdr:colOff>514350</xdr:colOff>
      <xdr:row>25</xdr:row>
      <xdr:rowOff>47625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0A2A278A-9FFF-A5BA-EE5F-C94B3654B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676" TargetMode="External"/><Relationship Id="rId3" Type="http://schemas.openxmlformats.org/officeDocument/2006/relationships/hyperlink" Target="http://www.konkoly.hu/cgi-bin/IBVS?5594" TargetMode="External"/><Relationship Id="rId7" Type="http://schemas.openxmlformats.org/officeDocument/2006/relationships/hyperlink" Target="http://www.konkoly.hu/cgi-bin/IBVS?5741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676" TargetMode="External"/><Relationship Id="rId11" Type="http://schemas.openxmlformats.org/officeDocument/2006/relationships/hyperlink" Target="http://www.konkoly.hu/cgi-bin/IBVS?6029" TargetMode="External"/><Relationship Id="rId5" Type="http://schemas.openxmlformats.org/officeDocument/2006/relationships/hyperlink" Target="http://www.konkoly.hu/cgi-bin/IBVS?5676" TargetMode="External"/><Relationship Id="rId10" Type="http://schemas.openxmlformats.org/officeDocument/2006/relationships/hyperlink" Target="http://www.konkoly.hu/cgi-bin/IBVS?6007" TargetMode="External"/><Relationship Id="rId4" Type="http://schemas.openxmlformats.org/officeDocument/2006/relationships/hyperlink" Target="http://www.konkoly.hu/cgi-bin/IBVS?5594" TargetMode="External"/><Relationship Id="rId9" Type="http://schemas.openxmlformats.org/officeDocument/2006/relationships/hyperlink" Target="http://www.bav-astro.de/sfs/BAVM_link.php?BAVMnr=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A498"/>
  <sheetViews>
    <sheetView tabSelected="1" workbookViewId="0">
      <pane xSplit="14" ySplit="21" topLeftCell="O156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8.42578125" customWidth="1"/>
    <col min="7" max="7" width="8.140625" customWidth="1"/>
    <col min="8" max="14" width="8.5703125" customWidth="1"/>
    <col min="15" max="15" width="8" customWidth="1"/>
    <col min="16" max="16" width="9.5703125" customWidth="1"/>
    <col min="17" max="17" width="9.85546875" customWidth="1"/>
    <col min="18" max="18" width="13.85546875" customWidth="1"/>
  </cols>
  <sheetData>
    <row r="1" spans="1:24" ht="21" thickBot="1" x14ac:dyDescent="0.35">
      <c r="A1" s="1" t="s">
        <v>594</v>
      </c>
      <c r="V1" s="6" t="s">
        <v>9</v>
      </c>
      <c r="W1" s="14" t="s">
        <v>202</v>
      </c>
    </row>
    <row r="2" spans="1:24" ht="13.5" thickBot="1" x14ac:dyDescent="0.25">
      <c r="A2" t="s">
        <v>25</v>
      </c>
      <c r="B2" s="38" t="s">
        <v>43</v>
      </c>
      <c r="C2" s="39" t="s">
        <v>44</v>
      </c>
      <c r="E2" s="40" t="s">
        <v>45</v>
      </c>
      <c r="V2" s="23">
        <v>0</v>
      </c>
      <c r="W2" s="23">
        <f>+H$3+H$4*V2+H$5*V2^2+H$6*SIN(RADIANS(H$7*V2+H$8))</f>
        <v>-9.8111078829117761E-3</v>
      </c>
      <c r="X2">
        <f>H$7*V2</f>
        <v>0</v>
      </c>
    </row>
    <row r="3" spans="1:24" ht="13.5" thickBot="1" x14ac:dyDescent="0.25">
      <c r="C3" s="37" t="s">
        <v>593</v>
      </c>
      <c r="G3" t="s">
        <v>203</v>
      </c>
      <c r="H3">
        <f t="shared" ref="H3:H8" si="0">+I3*J3</f>
        <v>8.9999999999999993E-3</v>
      </c>
      <c r="I3" s="107">
        <v>8.9999999999999993E-3</v>
      </c>
      <c r="J3">
        <v>1</v>
      </c>
      <c r="V3" s="23">
        <v>5000</v>
      </c>
      <c r="W3" s="23">
        <f t="shared" ref="W3:W24" si="1">+H$3+H$4*V3+H$5*V3^2+H$6*SIN(RADIANS(H$7*V3+H$8))</f>
        <v>-2.2521703999307544E-2</v>
      </c>
      <c r="X3">
        <f t="shared" ref="X3:X24" si="2">H$7*V3</f>
        <v>15</v>
      </c>
    </row>
    <row r="4" spans="1:24" ht="14.25" thickTop="1" thickBot="1" x14ac:dyDescent="0.25">
      <c r="A4" s="7" t="s">
        <v>0</v>
      </c>
      <c r="C4" s="2">
        <v>28780.357</v>
      </c>
      <c r="D4" s="3">
        <v>0.26342539999999998</v>
      </c>
      <c r="G4" t="s">
        <v>204</v>
      </c>
      <c r="H4">
        <f t="shared" si="0"/>
        <v>0</v>
      </c>
      <c r="I4" s="108">
        <v>0</v>
      </c>
      <c r="J4">
        <v>1E-4</v>
      </c>
      <c r="V4" s="23">
        <v>10000</v>
      </c>
      <c r="W4" s="23">
        <f t="shared" si="1"/>
        <v>-3.303244437154379E-2</v>
      </c>
      <c r="X4">
        <f t="shared" si="2"/>
        <v>30</v>
      </c>
    </row>
    <row r="5" spans="1:24" ht="13.5" thickTop="1" x14ac:dyDescent="0.2">
      <c r="A5" s="31" t="s">
        <v>33</v>
      </c>
      <c r="B5" s="32"/>
      <c r="C5" s="33">
        <v>-9.5</v>
      </c>
      <c r="D5" s="32" t="s">
        <v>34</v>
      </c>
      <c r="G5" t="s">
        <v>208</v>
      </c>
      <c r="H5">
        <f t="shared" si="0"/>
        <v>9.9999999999999998E-13</v>
      </c>
      <c r="I5" s="108">
        <v>1E-4</v>
      </c>
      <c r="J5" s="106">
        <v>1E-8</v>
      </c>
      <c r="V5" s="23">
        <v>15000</v>
      </c>
      <c r="W5" s="23">
        <f t="shared" si="1"/>
        <v>-4.0621928287015753E-2</v>
      </c>
      <c r="X5">
        <f t="shared" si="2"/>
        <v>45</v>
      </c>
    </row>
    <row r="6" spans="1:24" x14ac:dyDescent="0.2">
      <c r="A6" s="7" t="s">
        <v>1</v>
      </c>
      <c r="G6" t="s">
        <v>205</v>
      </c>
      <c r="H6">
        <f t="shared" si="0"/>
        <v>5.5E-2</v>
      </c>
      <c r="I6" s="108">
        <v>5.5</v>
      </c>
      <c r="J6">
        <v>0.01</v>
      </c>
      <c r="V6" s="23">
        <v>20000</v>
      </c>
      <c r="W6" s="23">
        <f t="shared" si="1"/>
        <v>-4.4764426415671445E-2</v>
      </c>
      <c r="X6">
        <f t="shared" si="2"/>
        <v>60</v>
      </c>
    </row>
    <row r="7" spans="1:24" x14ac:dyDescent="0.2">
      <c r="A7" t="s">
        <v>2</v>
      </c>
      <c r="C7">
        <f>+C4</f>
        <v>28780.357</v>
      </c>
      <c r="G7" t="s">
        <v>206</v>
      </c>
      <c r="H7">
        <f t="shared" si="0"/>
        <v>3.0000000000000001E-3</v>
      </c>
      <c r="I7" s="108">
        <v>3</v>
      </c>
      <c r="J7">
        <v>1E-3</v>
      </c>
      <c r="V7" s="23">
        <v>25000</v>
      </c>
      <c r="W7" s="23">
        <f t="shared" si="1"/>
        <v>-4.5165708395046002E-2</v>
      </c>
      <c r="X7">
        <f t="shared" si="2"/>
        <v>75</v>
      </c>
    </row>
    <row r="8" spans="1:24" ht="13.5" thickBot="1" x14ac:dyDescent="0.25">
      <c r="A8" t="s">
        <v>3</v>
      </c>
      <c r="C8" s="30">
        <v>0.2634226578898255</v>
      </c>
      <c r="G8" t="s">
        <v>207</v>
      </c>
      <c r="H8">
        <f t="shared" si="0"/>
        <v>200</v>
      </c>
      <c r="I8" s="109">
        <v>20</v>
      </c>
      <c r="J8">
        <v>10</v>
      </c>
      <c r="V8" s="23">
        <v>30000</v>
      </c>
      <c r="W8" s="23">
        <f t="shared" si="1"/>
        <v>-4.1783094143224959E-2</v>
      </c>
      <c r="X8">
        <f t="shared" si="2"/>
        <v>90</v>
      </c>
    </row>
    <row r="9" spans="1:24" x14ac:dyDescent="0.2">
      <c r="A9" s="17" t="s">
        <v>32</v>
      </c>
      <c r="C9" s="37">
        <v>158</v>
      </c>
      <c r="D9" s="17" t="str">
        <f>"F"&amp;C9</f>
        <v>F158</v>
      </c>
      <c r="E9" s="17" t="str">
        <f>"G"&amp;C9</f>
        <v>G158</v>
      </c>
      <c r="I9">
        <f>SUM(R21:R950)</f>
        <v>0.31188168549071477</v>
      </c>
      <c r="V9" s="23">
        <v>35000</v>
      </c>
      <c r="W9" s="23">
        <f t="shared" si="1"/>
        <v>-3.4828362435894551E-2</v>
      </c>
      <c r="X9">
        <f t="shared" si="2"/>
        <v>105</v>
      </c>
    </row>
    <row r="10" spans="1:24" ht="13.5" thickBot="1" x14ac:dyDescent="0.25">
      <c r="C10" s="6" t="s">
        <v>20</v>
      </c>
      <c r="D10" s="6" t="s">
        <v>21</v>
      </c>
      <c r="V10" s="23">
        <v>40000</v>
      </c>
      <c r="W10" s="23">
        <f t="shared" si="1"/>
        <v>-2.475331853275968E-2</v>
      </c>
      <c r="X10">
        <f t="shared" si="2"/>
        <v>120</v>
      </c>
    </row>
    <row r="11" spans="1:24" x14ac:dyDescent="0.2">
      <c r="A11" t="s">
        <v>15</v>
      </c>
      <c r="C11" s="30">
        <f ca="1">INTERCEPT(INDIRECT(E9):G1005,INDIRECT(D9):$F1005)</f>
        <v>6.0512390343703426E-2</v>
      </c>
      <c r="D11" s="5"/>
      <c r="E11" s="5"/>
      <c r="G11" t="s">
        <v>210</v>
      </c>
      <c r="H11">
        <f>360/H7</f>
        <v>120000</v>
      </c>
      <c r="I11" t="s">
        <v>211</v>
      </c>
      <c r="V11" s="23">
        <v>45000</v>
      </c>
      <c r="W11" s="23">
        <f t="shared" si="1"/>
        <v>-1.2219004395738458E-2</v>
      </c>
      <c r="X11">
        <f t="shared" si="2"/>
        <v>135</v>
      </c>
    </row>
    <row r="12" spans="1:24" x14ac:dyDescent="0.2">
      <c r="A12" t="s">
        <v>16</v>
      </c>
      <c r="C12" s="30">
        <f ca="1">SLOPE(INDIRECT(E9):G1005,INDIRECT(D9):$F1005)</f>
        <v>1.133993999874506E-7</v>
      </c>
      <c r="D12" s="5"/>
      <c r="E12" s="5"/>
      <c r="H12">
        <f>H11*C8</f>
        <v>31610.718946779059</v>
      </c>
      <c r="I12" t="s">
        <v>212</v>
      </c>
      <c r="V12" s="23">
        <v>50000</v>
      </c>
      <c r="W12" s="23">
        <f t="shared" si="1"/>
        <v>1.9493502283188281E-3</v>
      </c>
      <c r="X12">
        <f t="shared" si="2"/>
        <v>150</v>
      </c>
    </row>
    <row r="13" spans="1:24" x14ac:dyDescent="0.2">
      <c r="A13" t="s">
        <v>19</v>
      </c>
      <c r="C13" s="5" t="s">
        <v>13</v>
      </c>
      <c r="D13" s="5"/>
      <c r="E13" s="5"/>
      <c r="H13">
        <f>H12/365.24</f>
        <v>86.547801299909807</v>
      </c>
      <c r="I13" t="s">
        <v>213</v>
      </c>
      <c r="V13" s="23">
        <v>55000</v>
      </c>
      <c r="W13" s="23">
        <f t="shared" si="1"/>
        <v>1.6818565851121181E-2</v>
      </c>
      <c r="X13">
        <f t="shared" si="2"/>
        <v>165</v>
      </c>
    </row>
    <row r="14" spans="1:24" x14ac:dyDescent="0.2">
      <c r="A14" t="s">
        <v>24</v>
      </c>
      <c r="V14" s="23">
        <v>60000</v>
      </c>
      <c r="W14" s="23">
        <f t="shared" si="1"/>
        <v>3.1411107882911793E-2</v>
      </c>
      <c r="X14">
        <f t="shared" si="2"/>
        <v>180</v>
      </c>
    </row>
    <row r="15" spans="1:24" x14ac:dyDescent="0.2">
      <c r="A15" s="4" t="s">
        <v>17</v>
      </c>
      <c r="C15" s="12">
        <f ca="1">(C7+C11)+(C8+C12)*INT(MAX(F21:F3533))</f>
        <v>56089.719634715642</v>
      </c>
      <c r="D15" s="10">
        <f>+C7+INT(MAX(F21:F1588))*C8+D11+D12*INT(MAX(F21:F4023))+D13*INT(MAX(F21:F4050)^2)</f>
        <v>56089.647366096098</v>
      </c>
      <c r="E15" s="34" t="s">
        <v>35</v>
      </c>
      <c r="F15" s="33">
        <v>1</v>
      </c>
      <c r="V15" s="23">
        <v>65000</v>
      </c>
      <c r="W15" s="23">
        <f t="shared" si="1"/>
        <v>4.4771703999307536E-2</v>
      </c>
      <c r="X15">
        <f t="shared" si="2"/>
        <v>195</v>
      </c>
    </row>
    <row r="16" spans="1:24" x14ac:dyDescent="0.2">
      <c r="A16" s="7" t="s">
        <v>4</v>
      </c>
      <c r="C16" s="13">
        <f ca="1">+C8+C12</f>
        <v>0.26342277128922548</v>
      </c>
      <c r="D16" s="10">
        <f>+C8+D12+2*D13*MAX(F21:F896)</f>
        <v>0.2634226578898255</v>
      </c>
      <c r="E16" s="34" t="s">
        <v>36</v>
      </c>
      <c r="F16" s="35">
        <f ca="1">NOW()+15018.5+$C$5/24</f>
        <v>60320.714917245365</v>
      </c>
      <c r="V16" s="23">
        <v>70000</v>
      </c>
      <c r="W16" s="23">
        <f t="shared" si="1"/>
        <v>5.6032444371543783E-2</v>
      </c>
      <c r="X16">
        <f t="shared" si="2"/>
        <v>210</v>
      </c>
    </row>
    <row r="17" spans="1:24" ht="13.5" thickBot="1" x14ac:dyDescent="0.25">
      <c r="A17" s="30" t="s">
        <v>29</v>
      </c>
      <c r="C17">
        <f>COUNT(C21:C4739)</f>
        <v>154</v>
      </c>
      <c r="E17" s="34" t="s">
        <v>37</v>
      </c>
      <c r="F17" s="35">
        <f ca="1">ROUND(2*(F16-$C$7)/$C$8,0)/2+F15</f>
        <v>119734</v>
      </c>
      <c r="V17" s="23">
        <v>75000</v>
      </c>
      <c r="W17" s="23">
        <f t="shared" si="1"/>
        <v>6.4471928287015756E-2</v>
      </c>
      <c r="X17">
        <f t="shared" si="2"/>
        <v>225</v>
      </c>
    </row>
    <row r="18" spans="1:24" ht="14.25" thickTop="1" thickBot="1" x14ac:dyDescent="0.25">
      <c r="A18" s="7" t="s">
        <v>40</v>
      </c>
      <c r="C18" s="15">
        <f ca="1">+C15</f>
        <v>56089.719634715642</v>
      </c>
      <c r="D18" s="16">
        <f ca="1">C16</f>
        <v>0.26342277128922548</v>
      </c>
      <c r="E18" s="34" t="s">
        <v>38</v>
      </c>
      <c r="F18" s="10">
        <f ca="1">ROUND(2*(F16-$C$15)/$C$16,0)/2+F15</f>
        <v>16062.5</v>
      </c>
      <c r="V18" s="23">
        <v>80000</v>
      </c>
      <c r="W18" s="23">
        <f t="shared" si="1"/>
        <v>6.956442641567144E-2</v>
      </c>
      <c r="X18">
        <f t="shared" si="2"/>
        <v>240</v>
      </c>
    </row>
    <row r="19" spans="1:24" ht="13.5" thickBot="1" x14ac:dyDescent="0.25">
      <c r="A19" s="7" t="s">
        <v>41</v>
      </c>
      <c r="C19" s="18">
        <f>+D15</f>
        <v>56089.647366096098</v>
      </c>
      <c r="D19" s="19">
        <f>+D16</f>
        <v>0.2634226578898255</v>
      </c>
      <c r="E19" s="34" t="s">
        <v>39</v>
      </c>
      <c r="F19" s="36">
        <f ca="1">+$C$15+$C$16*F18-15018.5-$C$5/24</f>
        <v>45302.84373188216</v>
      </c>
      <c r="V19" s="23">
        <v>85000</v>
      </c>
      <c r="W19" s="23">
        <f t="shared" si="1"/>
        <v>7.1015708395046007E-2</v>
      </c>
      <c r="X19">
        <f t="shared" si="2"/>
        <v>255</v>
      </c>
    </row>
    <row r="20" spans="1:24" ht="15" thickBot="1" x14ac:dyDescent="0.25">
      <c r="A20" s="6" t="s">
        <v>5</v>
      </c>
      <c r="B20" s="6" t="s">
        <v>6</v>
      </c>
      <c r="C20" s="6" t="s">
        <v>7</v>
      </c>
      <c r="D20" s="6" t="s">
        <v>12</v>
      </c>
      <c r="E20" s="6" t="s">
        <v>8</v>
      </c>
      <c r="F20" s="51" t="s">
        <v>9</v>
      </c>
      <c r="G20" s="6" t="s">
        <v>10</v>
      </c>
      <c r="H20" s="9" t="s">
        <v>11</v>
      </c>
      <c r="I20" s="9" t="s">
        <v>30</v>
      </c>
      <c r="J20" s="9" t="s">
        <v>18</v>
      </c>
      <c r="K20" s="9" t="s">
        <v>26</v>
      </c>
      <c r="L20" s="9" t="s">
        <v>27</v>
      </c>
      <c r="M20" s="9" t="s">
        <v>31</v>
      </c>
      <c r="N20" s="9" t="s">
        <v>28</v>
      </c>
      <c r="O20" s="9" t="s">
        <v>23</v>
      </c>
      <c r="P20" s="14" t="s">
        <v>202</v>
      </c>
      <c r="Q20" s="6" t="s">
        <v>14</v>
      </c>
      <c r="R20" s="104" t="s">
        <v>198</v>
      </c>
      <c r="S20" s="8" t="s">
        <v>199</v>
      </c>
      <c r="T20" s="104" t="s">
        <v>200</v>
      </c>
      <c r="U20" s="105" t="s">
        <v>201</v>
      </c>
      <c r="V20" s="23">
        <v>90000</v>
      </c>
      <c r="W20" s="23">
        <f t="shared" si="1"/>
        <v>6.8783094143224977E-2</v>
      </c>
      <c r="X20">
        <f t="shared" si="2"/>
        <v>270</v>
      </c>
    </row>
    <row r="21" spans="1:24" s="23" customFormat="1" x14ac:dyDescent="0.2">
      <c r="A21" s="23" t="s">
        <v>46</v>
      </c>
      <c r="C21" s="22">
        <v>27927.925999999999</v>
      </c>
      <c r="D21" s="22"/>
      <c r="E21" s="23">
        <f t="shared" ref="E21:E52" si="3">+(C21-C$7)/C$8</f>
        <v>-3235.9820784912254</v>
      </c>
      <c r="F21" s="23">
        <f t="shared" ref="F21:F27" si="4">ROUND(2*E21,0)/2</f>
        <v>-3236</v>
      </c>
      <c r="G21" s="23">
        <f t="shared" ref="G21:G57" si="5">+C21-(C$7+F21*C$8)</f>
        <v>4.7209314761857968E-3</v>
      </c>
      <c r="J21" s="24">
        <f t="shared" ref="J21:J57" si="6">G21</f>
        <v>4.7209314761857968E-3</v>
      </c>
      <c r="P21" s="25">
        <f t="shared" ref="P21:P52" si="7">+H$3+H$4*F21+H$5*F21^2+H$6*SIN(RADIANS(H$7*F21+H$8))</f>
        <v>-8.1609434487901235E-4</v>
      </c>
      <c r="Q21" s="26">
        <f t="shared" ref="Q21:Q52" si="8">+C21-15018.5</f>
        <v>12909.425999999999</v>
      </c>
      <c r="R21" s="29">
        <f t="shared" ref="R21:R43" si="9">+(W2-G21)^2</f>
        <v>2.1118016793436099E-4</v>
      </c>
      <c r="V21" s="23">
        <v>95000</v>
      </c>
      <c r="W21" s="23">
        <f t="shared" si="1"/>
        <v>6.3078362435894569E-2</v>
      </c>
      <c r="X21">
        <f t="shared" si="2"/>
        <v>285</v>
      </c>
    </row>
    <row r="22" spans="1:24" s="23" customFormat="1" x14ac:dyDescent="0.2">
      <c r="A22" s="23" t="s">
        <v>46</v>
      </c>
      <c r="C22" s="22">
        <v>27957.957999999999</v>
      </c>
      <c r="D22" s="22"/>
      <c r="E22" s="23">
        <f t="shared" si="3"/>
        <v>-3121.9751808288388</v>
      </c>
      <c r="F22" s="23">
        <f t="shared" si="4"/>
        <v>-3122</v>
      </c>
      <c r="G22" s="23">
        <f t="shared" si="5"/>
        <v>6.5379320330976043E-3</v>
      </c>
      <c r="J22" s="24">
        <f t="shared" si="6"/>
        <v>6.5379320330976043E-3</v>
      </c>
      <c r="P22" s="25">
        <f t="shared" si="7"/>
        <v>-1.1396563232618263E-3</v>
      </c>
      <c r="Q22" s="26">
        <f t="shared" si="8"/>
        <v>12939.457999999999</v>
      </c>
      <c r="R22" s="29">
        <f t="shared" si="9"/>
        <v>8.4446244633585958E-4</v>
      </c>
      <c r="V22" s="23">
        <v>100000</v>
      </c>
      <c r="W22" s="23">
        <f t="shared" si="1"/>
        <v>5.435331853275964E-2</v>
      </c>
      <c r="X22">
        <f t="shared" si="2"/>
        <v>300</v>
      </c>
    </row>
    <row r="23" spans="1:24" s="23" customFormat="1" x14ac:dyDescent="0.2">
      <c r="A23" s="23" t="s">
        <v>46</v>
      </c>
      <c r="C23" s="22">
        <v>27962.956999999999</v>
      </c>
      <c r="D23" s="22"/>
      <c r="E23" s="23">
        <f t="shared" si="3"/>
        <v>-3102.9980736959715</v>
      </c>
      <c r="F23" s="23">
        <f t="shared" si="4"/>
        <v>-3103</v>
      </c>
      <c r="G23" s="23">
        <f t="shared" si="5"/>
        <v>5.0743212705128826E-4</v>
      </c>
      <c r="J23" s="24">
        <f t="shared" si="6"/>
        <v>5.0743212705128826E-4</v>
      </c>
      <c r="P23" s="25">
        <f t="shared" si="7"/>
        <v>-1.1935459461172044E-3</v>
      </c>
      <c r="Q23" s="26">
        <f t="shared" si="8"/>
        <v>12944.456999999999</v>
      </c>
      <c r="R23" s="29">
        <f t="shared" si="9"/>
        <v>1.1249233155410105E-3</v>
      </c>
      <c r="V23" s="23">
        <v>105000</v>
      </c>
      <c r="W23" s="23">
        <f t="shared" si="1"/>
        <v>4.326900439573847E-2</v>
      </c>
      <c r="X23">
        <f t="shared" si="2"/>
        <v>315</v>
      </c>
    </row>
    <row r="24" spans="1:24" s="23" customFormat="1" x14ac:dyDescent="0.2">
      <c r="A24" s="23" t="s">
        <v>46</v>
      </c>
      <c r="C24" s="22">
        <v>27983.777999999998</v>
      </c>
      <c r="D24" s="22"/>
      <c r="E24" s="23">
        <f t="shared" si="3"/>
        <v>-3023.9577961177683</v>
      </c>
      <c r="F24" s="23">
        <f t="shared" si="4"/>
        <v>-3024</v>
      </c>
      <c r="G24" s="23">
        <f t="shared" si="5"/>
        <v>1.111745883099502E-2</v>
      </c>
      <c r="J24" s="24">
        <f t="shared" si="6"/>
        <v>1.111745883099502E-2</v>
      </c>
      <c r="P24" s="25">
        <f t="shared" si="7"/>
        <v>-1.4174967009884468E-3</v>
      </c>
      <c r="Q24" s="26">
        <f t="shared" si="8"/>
        <v>12965.277999999998</v>
      </c>
      <c r="R24" s="29">
        <f t="shared" si="9"/>
        <v>2.676964179347379E-3</v>
      </c>
      <c r="V24" s="23">
        <v>110000</v>
      </c>
      <c r="W24" s="23">
        <f t="shared" si="1"/>
        <v>3.0650649771681179E-2</v>
      </c>
      <c r="X24">
        <f t="shared" si="2"/>
        <v>330</v>
      </c>
    </row>
    <row r="25" spans="1:24" s="23" customFormat="1" x14ac:dyDescent="0.2">
      <c r="A25" s="23" t="s">
        <v>46</v>
      </c>
      <c r="C25" s="22">
        <v>27984.292000000001</v>
      </c>
      <c r="D25" s="22"/>
      <c r="E25" s="23">
        <f t="shared" si="3"/>
        <v>-3022.0065592571264</v>
      </c>
      <c r="F25" s="23">
        <f t="shared" si="4"/>
        <v>-3022</v>
      </c>
      <c r="G25" s="23">
        <f t="shared" si="5"/>
        <v>-1.7278569466725457E-3</v>
      </c>
      <c r="J25" s="24">
        <f t="shared" si="6"/>
        <v>-1.7278569466725457E-3</v>
      </c>
      <c r="P25" s="25">
        <f t="shared" si="7"/>
        <v>-1.4231638790682139E-3</v>
      </c>
      <c r="Q25" s="26">
        <f t="shared" si="8"/>
        <v>12965.792000000001</v>
      </c>
      <c r="R25" s="29">
        <f t="shared" si="9"/>
        <v>1.8521463116599683E-3</v>
      </c>
    </row>
    <row r="26" spans="1:24" s="23" customFormat="1" x14ac:dyDescent="0.2">
      <c r="A26" s="23" t="s">
        <v>46</v>
      </c>
      <c r="C26" s="22">
        <v>27984.83</v>
      </c>
      <c r="D26" s="22"/>
      <c r="E26" s="23">
        <f t="shared" si="3"/>
        <v>-3019.9642140605888</v>
      </c>
      <c r="F26" s="23">
        <f t="shared" si="4"/>
        <v>-3020</v>
      </c>
      <c r="G26" s="23">
        <f t="shared" si="5"/>
        <v>9.4268272732733749E-3</v>
      </c>
      <c r="J26" s="24">
        <f t="shared" si="6"/>
        <v>9.4268272732733749E-3</v>
      </c>
      <c r="P26" s="25">
        <f t="shared" si="7"/>
        <v>-1.428830934745072E-3</v>
      </c>
      <c r="Q26" s="26">
        <f t="shared" si="8"/>
        <v>12966.330000000002</v>
      </c>
      <c r="R26" s="29">
        <f t="shared" si="9"/>
        <v>2.9803449506967234E-3</v>
      </c>
    </row>
    <row r="27" spans="1:24" s="23" customFormat="1" x14ac:dyDescent="0.2">
      <c r="A27" s="23" t="s">
        <v>46</v>
      </c>
      <c r="C27" s="22">
        <v>27985.611000000001</v>
      </c>
      <c r="D27" s="22"/>
      <c r="E27" s="23">
        <f t="shared" si="3"/>
        <v>-3016.9993969630191</v>
      </c>
      <c r="F27" s="23">
        <f t="shared" si="4"/>
        <v>-3017</v>
      </c>
      <c r="G27" s="23">
        <f t="shared" si="5"/>
        <v>1.588536033523269E-4</v>
      </c>
      <c r="J27" s="24">
        <f t="shared" si="6"/>
        <v>1.588536033523269E-4</v>
      </c>
      <c r="P27" s="25">
        <f t="shared" si="7"/>
        <v>-1.4373312886192102E-3</v>
      </c>
      <c r="Q27" s="26">
        <f t="shared" si="8"/>
        <v>12967.111000000001</v>
      </c>
      <c r="R27" s="29">
        <f t="shared" si="9"/>
        <v>1.7591269807766196E-3</v>
      </c>
    </row>
    <row r="28" spans="1:24" s="23" customFormat="1" x14ac:dyDescent="0.2">
      <c r="A28" s="23" t="s">
        <v>46</v>
      </c>
      <c r="C28" s="22">
        <v>28014.852999999999</v>
      </c>
      <c r="D28" s="22"/>
      <c r="E28" s="23">
        <f t="shared" si="3"/>
        <v>-2905.9914820241734</v>
      </c>
      <c r="F28" s="23">
        <f t="shared" ref="F28:F59" si="10">ROUND(2*E28,0)/2</f>
        <v>-2906</v>
      </c>
      <c r="G28" s="23">
        <f t="shared" si="5"/>
        <v>2.2438278319896199E-3</v>
      </c>
      <c r="J28" s="24">
        <f t="shared" si="6"/>
        <v>2.2438278319896199E-3</v>
      </c>
      <c r="P28" s="25">
        <f t="shared" si="7"/>
        <v>-1.7516487608515777E-3</v>
      </c>
      <c r="Q28" s="26">
        <f t="shared" si="8"/>
        <v>12996.352999999999</v>
      </c>
      <c r="R28" s="29">
        <f t="shared" si="9"/>
        <v>1.3743472912582059E-3</v>
      </c>
    </row>
    <row r="29" spans="1:24" s="23" customFormat="1" x14ac:dyDescent="0.2">
      <c r="A29" s="23" t="s">
        <v>46</v>
      </c>
      <c r="C29" s="22">
        <v>28671.563999999998</v>
      </c>
      <c r="D29" s="22"/>
      <c r="E29" s="23">
        <f t="shared" si="3"/>
        <v>-412.99788283779037</v>
      </c>
      <c r="F29" s="23">
        <f t="shared" si="10"/>
        <v>-413</v>
      </c>
      <c r="G29" s="23">
        <f t="shared" si="5"/>
        <v>5.5770849576219916E-4</v>
      </c>
      <c r="J29" s="24">
        <f t="shared" si="6"/>
        <v>5.5770849576219916E-4</v>
      </c>
      <c r="P29" s="25">
        <f t="shared" si="7"/>
        <v>-8.6889985611671005E-3</v>
      </c>
      <c r="Q29" s="26">
        <f t="shared" si="8"/>
        <v>13653.063999999998</v>
      </c>
      <c r="R29" s="29">
        <f t="shared" si="9"/>
        <v>6.4064808923856506E-4</v>
      </c>
    </row>
    <row r="30" spans="1:24" s="23" customFormat="1" x14ac:dyDescent="0.2">
      <c r="A30" s="23" t="s">
        <v>46</v>
      </c>
      <c r="C30" s="22">
        <v>28719.508999999998</v>
      </c>
      <c r="D30" s="22"/>
      <c r="E30" s="23">
        <f t="shared" si="3"/>
        <v>-230.9900009643475</v>
      </c>
      <c r="F30" s="23">
        <f t="shared" si="10"/>
        <v>-231</v>
      </c>
      <c r="G30" s="23">
        <f t="shared" si="5"/>
        <v>2.6339725482102949E-3</v>
      </c>
      <c r="J30" s="24">
        <f t="shared" si="6"/>
        <v>2.6339725482102949E-3</v>
      </c>
      <c r="P30" s="25">
        <f t="shared" si="7"/>
        <v>-9.1845799896686838E-3</v>
      </c>
      <c r="Q30" s="26">
        <f t="shared" si="8"/>
        <v>13701.008999999998</v>
      </c>
      <c r="R30" s="29">
        <f t="shared" si="9"/>
        <v>2.2061092409747323E-4</v>
      </c>
    </row>
    <row r="31" spans="1:24" s="23" customFormat="1" x14ac:dyDescent="0.2">
      <c r="A31" s="23" t="s">
        <v>46</v>
      </c>
      <c r="C31" s="22">
        <v>28729.514999999999</v>
      </c>
      <c r="D31" s="22"/>
      <c r="E31" s="23">
        <f t="shared" si="3"/>
        <v>-193.00541725330564</v>
      </c>
      <c r="F31" s="23">
        <f t="shared" si="10"/>
        <v>-193</v>
      </c>
      <c r="G31" s="23">
        <f t="shared" si="5"/>
        <v>-1.4270272658905014E-3</v>
      </c>
      <c r="J31" s="24">
        <f t="shared" si="6"/>
        <v>-1.4270272658905014E-3</v>
      </c>
      <c r="P31" s="25">
        <f t="shared" si="7"/>
        <v>-9.2878377809019474E-3</v>
      </c>
      <c r="Q31" s="26">
        <f t="shared" si="8"/>
        <v>13711.014999999999</v>
      </c>
      <c r="R31" s="29">
        <f t="shared" si="9"/>
        <v>1.1399924983403271E-5</v>
      </c>
    </row>
    <row r="32" spans="1:24" s="23" customFormat="1" x14ac:dyDescent="0.2">
      <c r="A32" s="23" t="s">
        <v>46</v>
      </c>
      <c r="C32" s="22">
        <v>28745.453000000001</v>
      </c>
      <c r="D32" s="22"/>
      <c r="E32" s="23">
        <f t="shared" si="3"/>
        <v>-132.50188985108852</v>
      </c>
      <c r="F32" s="23">
        <f t="shared" si="10"/>
        <v>-132.5</v>
      </c>
      <c r="G32" s="23">
        <f t="shared" si="5"/>
        <v>-4.9782959831645712E-4</v>
      </c>
      <c r="J32" s="24">
        <f t="shared" si="6"/>
        <v>-4.9782959831645712E-4</v>
      </c>
      <c r="P32" s="25">
        <f t="shared" si="7"/>
        <v>-9.4520795380407877E-3</v>
      </c>
      <c r="Q32" s="26">
        <f t="shared" si="8"/>
        <v>13726.953000000001</v>
      </c>
      <c r="R32" s="29">
        <f t="shared" si="9"/>
        <v>2.9985755136130454E-4</v>
      </c>
    </row>
    <row r="33" spans="1:18" s="23" customFormat="1" x14ac:dyDescent="0.2">
      <c r="A33" s="23" t="s">
        <v>46</v>
      </c>
      <c r="C33" s="22">
        <v>28753.363000000001</v>
      </c>
      <c r="D33" s="22"/>
      <c r="E33" s="23">
        <f t="shared" si="3"/>
        <v>-102.47410080908382</v>
      </c>
      <c r="F33" s="23">
        <f t="shared" si="10"/>
        <v>-102.5</v>
      </c>
      <c r="G33" s="23">
        <f t="shared" si="5"/>
        <v>6.8224337082938291E-3</v>
      </c>
      <c r="J33" s="24">
        <f t="shared" si="6"/>
        <v>6.8224337082938291E-3</v>
      </c>
      <c r="P33" s="25">
        <f t="shared" si="7"/>
        <v>-9.533450446860655E-3</v>
      </c>
      <c r="Q33" s="26">
        <f t="shared" si="8"/>
        <v>13734.863000000001</v>
      </c>
      <c r="R33" s="29">
        <f t="shared" si="9"/>
        <v>6.0460289766552436E-4</v>
      </c>
    </row>
    <row r="34" spans="1:18" s="23" customFormat="1" x14ac:dyDescent="0.2">
      <c r="A34" s="23" t="s">
        <v>11</v>
      </c>
      <c r="C34" s="22">
        <v>28780.357</v>
      </c>
      <c r="D34" s="22" t="s">
        <v>13</v>
      </c>
      <c r="E34" s="23">
        <f t="shared" si="3"/>
        <v>0</v>
      </c>
      <c r="F34" s="23">
        <f t="shared" si="10"/>
        <v>0</v>
      </c>
      <c r="G34" s="23">
        <f t="shared" si="5"/>
        <v>0</v>
      </c>
      <c r="J34" s="24">
        <f t="shared" si="6"/>
        <v>0</v>
      </c>
      <c r="P34" s="25">
        <f t="shared" si="7"/>
        <v>-9.8111078829117761E-3</v>
      </c>
      <c r="Q34" s="26">
        <f t="shared" si="8"/>
        <v>13761.857</v>
      </c>
      <c r="R34" s="29">
        <f t="shared" si="9"/>
        <v>2.0045054790016103E-3</v>
      </c>
    </row>
    <row r="35" spans="1:18" s="23" customFormat="1" x14ac:dyDescent="0.2">
      <c r="A35" s="23" t="s">
        <v>46</v>
      </c>
      <c r="C35" s="22">
        <v>28780.465</v>
      </c>
      <c r="D35" s="22"/>
      <c r="E35" s="23">
        <f t="shared" si="3"/>
        <v>0.40998751157292168</v>
      </c>
      <c r="F35" s="23">
        <f t="shared" si="10"/>
        <v>0.5</v>
      </c>
      <c r="G35" s="23">
        <f t="shared" si="5"/>
        <v>-2.3711328944045817E-2</v>
      </c>
      <c r="J35" s="24">
        <f t="shared" si="6"/>
        <v>-2.3711328944045817E-2</v>
      </c>
      <c r="P35" s="25">
        <f t="shared" si="7"/>
        <v>-9.8124609364557865E-3</v>
      </c>
      <c r="Q35" s="26">
        <f t="shared" si="8"/>
        <v>13761.965</v>
      </c>
      <c r="R35" s="29">
        <f t="shared" si="9"/>
        <v>6.3590693826081398E-3</v>
      </c>
    </row>
    <row r="36" spans="1:18" s="23" customFormat="1" x14ac:dyDescent="0.2">
      <c r="A36" s="23" t="s">
        <v>46</v>
      </c>
      <c r="C36" s="22">
        <v>29032.491000000002</v>
      </c>
      <c r="D36" s="22"/>
      <c r="E36" s="23">
        <f t="shared" si="3"/>
        <v>957.14621521074673</v>
      </c>
      <c r="F36" s="23">
        <f t="shared" si="10"/>
        <v>957</v>
      </c>
      <c r="G36" s="23">
        <f t="shared" si="5"/>
        <v>3.8516399439686211E-2</v>
      </c>
      <c r="J36" s="24">
        <f t="shared" si="6"/>
        <v>3.8516399439686211E-2</v>
      </c>
      <c r="P36" s="25">
        <f t="shared" si="7"/>
        <v>-1.2375254707647021E-2</v>
      </c>
      <c r="Q36" s="26">
        <f t="shared" si="8"/>
        <v>14013.991000000002</v>
      </c>
      <c r="R36" s="29">
        <f t="shared" si="9"/>
        <v>6.7368947774455615E-4</v>
      </c>
    </row>
    <row r="37" spans="1:18" s="23" customFormat="1" x14ac:dyDescent="0.2">
      <c r="A37" s="23" t="s">
        <v>46</v>
      </c>
      <c r="C37" s="22">
        <v>29043.508999999998</v>
      </c>
      <c r="D37" s="22"/>
      <c r="E37" s="23">
        <f t="shared" si="3"/>
        <v>998.97253375242883</v>
      </c>
      <c r="F37" s="23">
        <f t="shared" si="10"/>
        <v>999</v>
      </c>
      <c r="G37" s="23">
        <f t="shared" si="5"/>
        <v>-7.2352319366473239E-3</v>
      </c>
      <c r="J37" s="24">
        <f t="shared" si="6"/>
        <v>-7.2352319366473239E-3</v>
      </c>
      <c r="P37" s="25">
        <f t="shared" si="7"/>
        <v>-1.2486563172774854E-2</v>
      </c>
      <c r="Q37" s="26">
        <f t="shared" si="8"/>
        <v>14025.008999999998</v>
      </c>
      <c r="R37" s="29">
        <f t="shared" si="9"/>
        <v>5.8981875230328853E-3</v>
      </c>
    </row>
    <row r="38" spans="1:18" s="23" customFormat="1" x14ac:dyDescent="0.2">
      <c r="A38" s="23" t="s">
        <v>46</v>
      </c>
      <c r="C38" s="22">
        <v>29045.489000000001</v>
      </c>
      <c r="D38" s="22"/>
      <c r="E38" s="23">
        <f t="shared" si="3"/>
        <v>1006.4889714645991</v>
      </c>
      <c r="F38" s="23">
        <f t="shared" si="10"/>
        <v>1006.5</v>
      </c>
      <c r="G38" s="23">
        <f t="shared" si="5"/>
        <v>-2.9051661076664459E-3</v>
      </c>
      <c r="J38" s="24">
        <f t="shared" si="6"/>
        <v>-2.9051661076664459E-3</v>
      </c>
      <c r="P38" s="25">
        <f t="shared" si="7"/>
        <v>-1.2506428393621127E-2</v>
      </c>
      <c r="Q38" s="26">
        <f t="shared" si="8"/>
        <v>14026.989000000001</v>
      </c>
      <c r="R38" s="29">
        <f t="shared" si="9"/>
        <v>5.4642956872457639E-3</v>
      </c>
    </row>
    <row r="39" spans="1:18" s="23" customFormat="1" x14ac:dyDescent="0.2">
      <c r="A39" s="23" t="s">
        <v>46</v>
      </c>
      <c r="C39" s="22">
        <v>29049.434000000001</v>
      </c>
      <c r="D39" s="22"/>
      <c r="E39" s="23">
        <f t="shared" si="3"/>
        <v>1021.4649041789736</v>
      </c>
      <c r="F39" s="23">
        <f t="shared" si="10"/>
        <v>1021.5</v>
      </c>
      <c r="G39" s="23">
        <f t="shared" si="5"/>
        <v>-9.2450344563985709E-3</v>
      </c>
      <c r="J39" s="24">
        <f t="shared" si="6"/>
        <v>-9.2450344563985709E-3</v>
      </c>
      <c r="P39" s="25">
        <f t="shared" si="7"/>
        <v>-1.2546148544595188E-2</v>
      </c>
      <c r="Q39" s="26">
        <f t="shared" si="8"/>
        <v>14030.934000000001</v>
      </c>
      <c r="R39" s="29">
        <f t="shared" si="9"/>
        <v>6.0883888527593901E-3</v>
      </c>
    </row>
    <row r="40" spans="1:18" s="23" customFormat="1" x14ac:dyDescent="0.2">
      <c r="A40" s="23" t="s">
        <v>46</v>
      </c>
      <c r="C40" s="22">
        <v>29074.335999999999</v>
      </c>
      <c r="D40" s="22"/>
      <c r="E40" s="23">
        <f t="shared" si="3"/>
        <v>1115.9973950416741</v>
      </c>
      <c r="F40" s="23">
        <f t="shared" si="10"/>
        <v>1116</v>
      </c>
      <c r="G40" s="23">
        <f t="shared" si="5"/>
        <v>-6.8620504680438899E-4</v>
      </c>
      <c r="J40" s="24">
        <f t="shared" si="6"/>
        <v>-6.8620504680438899E-4</v>
      </c>
      <c r="P40" s="25">
        <f t="shared" si="7"/>
        <v>-1.2796068517027467E-2</v>
      </c>
      <c r="Q40" s="26">
        <f t="shared" si="8"/>
        <v>14055.835999999999</v>
      </c>
      <c r="R40" s="29">
        <f t="shared" si="9"/>
        <v>4.0659200662556691E-3</v>
      </c>
    </row>
    <row r="41" spans="1:18" s="23" customFormat="1" x14ac:dyDescent="0.2">
      <c r="A41" s="23" t="s">
        <v>46</v>
      </c>
      <c r="C41" s="22">
        <v>29097.258999999998</v>
      </c>
      <c r="D41" s="22"/>
      <c r="E41" s="23">
        <f t="shared" si="3"/>
        <v>1203.0172443728818</v>
      </c>
      <c r="F41" s="23">
        <f t="shared" si="10"/>
        <v>1203</v>
      </c>
      <c r="G41" s="23">
        <f t="shared" si="5"/>
        <v>4.5425585376506206E-3</v>
      </c>
      <c r="J41" s="24">
        <f t="shared" si="6"/>
        <v>4.5425585376506206E-3</v>
      </c>
      <c r="P41" s="25">
        <f t="shared" si="7"/>
        <v>-1.3025666115598572E-2</v>
      </c>
      <c r="Q41" s="26">
        <f t="shared" si="8"/>
        <v>14078.758999999998</v>
      </c>
      <c r="R41" s="29">
        <f t="shared" si="9"/>
        <v>2.4811118112903529E-3</v>
      </c>
    </row>
    <row r="42" spans="1:18" s="23" customFormat="1" x14ac:dyDescent="0.2">
      <c r="A42" s="23" t="s">
        <v>46</v>
      </c>
      <c r="C42" s="22">
        <v>29109.503000000001</v>
      </c>
      <c r="D42" s="22"/>
      <c r="E42" s="23">
        <f t="shared" si="3"/>
        <v>1249.4976804070643</v>
      </c>
      <c r="F42" s="23">
        <f t="shared" si="10"/>
        <v>1249.5</v>
      </c>
      <c r="G42" s="23">
        <f t="shared" si="5"/>
        <v>-6.1103333791834302E-4</v>
      </c>
      <c r="J42" s="24">
        <f t="shared" si="6"/>
        <v>-6.1103333791834302E-4</v>
      </c>
      <c r="P42" s="25">
        <f t="shared" si="7"/>
        <v>-1.3148188730472823E-2</v>
      </c>
      <c r="Q42" s="26">
        <f t="shared" si="8"/>
        <v>14091.003000000001</v>
      </c>
      <c r="R42" s="29">
        <f t="shared" si="9"/>
        <v>1.9254577115071457E-3</v>
      </c>
    </row>
    <row r="43" spans="1:18" s="23" customFormat="1" x14ac:dyDescent="0.2">
      <c r="A43" s="23" t="s">
        <v>46</v>
      </c>
      <c r="C43" s="22">
        <v>29136.362000000001</v>
      </c>
      <c r="D43" s="22"/>
      <c r="E43" s="23">
        <f t="shared" si="3"/>
        <v>1351.4592968266891</v>
      </c>
      <c r="F43" s="23">
        <f t="shared" si="10"/>
        <v>1351.5</v>
      </c>
      <c r="G43" s="23">
        <f t="shared" si="5"/>
        <v>-1.0722138096753042E-2</v>
      </c>
      <c r="J43" s="24">
        <f t="shared" si="6"/>
        <v>-1.0722138096753042E-2</v>
      </c>
      <c r="P43" s="25">
        <f t="shared" si="7"/>
        <v>-1.3416471956771779E-2</v>
      </c>
      <c r="Q43" s="26">
        <f t="shared" si="8"/>
        <v>14117.862000000001</v>
      </c>
      <c r="R43" s="29">
        <f t="shared" si="9"/>
        <v>1.7117075760064578E-3</v>
      </c>
    </row>
    <row r="44" spans="1:18" s="23" customFormat="1" x14ac:dyDescent="0.2">
      <c r="A44" s="23" t="s">
        <v>46</v>
      </c>
      <c r="C44" s="22">
        <v>29434.438999999998</v>
      </c>
      <c r="D44" s="22"/>
      <c r="E44" s="23">
        <f t="shared" si="3"/>
        <v>2483.0134402241256</v>
      </c>
      <c r="F44" s="23">
        <f t="shared" si="10"/>
        <v>2483</v>
      </c>
      <c r="G44" s="23">
        <f t="shared" si="5"/>
        <v>3.5404595619183965E-3</v>
      </c>
      <c r="J44" s="24">
        <f t="shared" si="6"/>
        <v>3.5404595619183965E-3</v>
      </c>
      <c r="P44" s="25">
        <f t="shared" si="7"/>
        <v>-1.6346573450832631E-2</v>
      </c>
      <c r="Q44" s="26">
        <f t="shared" si="8"/>
        <v>14415.938999999998</v>
      </c>
      <c r="R44" s="29">
        <f t="shared" ref="R44:R57" si="11">+(U44-G44)^2</f>
        <v>1.2534853909579404E-5</v>
      </c>
    </row>
    <row r="45" spans="1:18" s="23" customFormat="1" x14ac:dyDescent="0.2">
      <c r="A45" s="23" t="s">
        <v>46</v>
      </c>
      <c r="C45" s="22">
        <v>29464.462</v>
      </c>
      <c r="D45" s="22"/>
      <c r="E45" s="23">
        <f t="shared" si="3"/>
        <v>2596.9861722605547</v>
      </c>
      <c r="F45" s="23">
        <f t="shared" si="10"/>
        <v>2597</v>
      </c>
      <c r="G45" s="23">
        <f t="shared" si="5"/>
        <v>-3.6425398757273797E-3</v>
      </c>
      <c r="J45" s="24">
        <f t="shared" si="6"/>
        <v>-3.6425398757273797E-3</v>
      </c>
      <c r="P45" s="25">
        <f t="shared" si="7"/>
        <v>-1.6636878262259236E-2</v>
      </c>
      <c r="Q45" s="26">
        <f t="shared" si="8"/>
        <v>14445.962</v>
      </c>
      <c r="R45" s="29">
        <f t="shared" si="11"/>
        <v>1.3268096746264034E-5</v>
      </c>
    </row>
    <row r="46" spans="1:18" s="23" customFormat="1" x14ac:dyDescent="0.2">
      <c r="A46" s="23" t="s">
        <v>46</v>
      </c>
      <c r="C46" s="22">
        <v>29467.492999999999</v>
      </c>
      <c r="D46" s="22"/>
      <c r="E46" s="23">
        <f t="shared" si="3"/>
        <v>2608.4923958492136</v>
      </c>
      <c r="F46" s="23">
        <f t="shared" si="10"/>
        <v>2608.5</v>
      </c>
      <c r="G46" s="23">
        <f t="shared" si="5"/>
        <v>-2.0031056119478308E-3</v>
      </c>
      <c r="J46" s="24">
        <f t="shared" si="6"/>
        <v>-2.0031056119478308E-3</v>
      </c>
      <c r="P46" s="25">
        <f t="shared" si="7"/>
        <v>-1.666611139311179E-2</v>
      </c>
      <c r="Q46" s="26">
        <f t="shared" si="8"/>
        <v>14448.992999999999</v>
      </c>
      <c r="R46" s="29">
        <f t="shared" si="11"/>
        <v>4.0124320926168939E-6</v>
      </c>
    </row>
    <row r="47" spans="1:18" s="23" customFormat="1" x14ac:dyDescent="0.2">
      <c r="A47" s="23" t="s">
        <v>46</v>
      </c>
      <c r="C47" s="22">
        <v>29484.346000000001</v>
      </c>
      <c r="D47" s="22"/>
      <c r="E47" s="23">
        <f t="shared" si="3"/>
        <v>2672.4694285578098</v>
      </c>
      <c r="F47" s="23">
        <f t="shared" si="10"/>
        <v>2672.5</v>
      </c>
      <c r="G47" s="23">
        <f t="shared" si="5"/>
        <v>-8.0532105566817336E-3</v>
      </c>
      <c r="J47" s="24">
        <f t="shared" si="6"/>
        <v>-8.0532105566817336E-3</v>
      </c>
      <c r="P47" s="25">
        <f t="shared" si="7"/>
        <v>-1.6828624947107431E-2</v>
      </c>
      <c r="Q47" s="26">
        <f t="shared" si="8"/>
        <v>14465.846000000001</v>
      </c>
      <c r="R47" s="29">
        <f t="shared" si="11"/>
        <v>6.4854200270250117E-5</v>
      </c>
    </row>
    <row r="48" spans="1:18" s="23" customFormat="1" x14ac:dyDescent="0.2">
      <c r="A48" s="23" t="s">
        <v>46</v>
      </c>
      <c r="C48" s="22">
        <v>29511.344000000001</v>
      </c>
      <c r="D48" s="22"/>
      <c r="E48" s="23">
        <f t="shared" si="3"/>
        <v>2774.9587140895478</v>
      </c>
      <c r="F48" s="23">
        <f t="shared" si="10"/>
        <v>2775</v>
      </c>
      <c r="G48" s="23">
        <f t="shared" si="5"/>
        <v>-1.0875644264160655E-2</v>
      </c>
      <c r="J48" s="24">
        <f t="shared" si="6"/>
        <v>-1.0875644264160655E-2</v>
      </c>
      <c r="P48" s="25">
        <f t="shared" si="7"/>
        <v>-1.7088278329390052E-2</v>
      </c>
      <c r="Q48" s="26">
        <f t="shared" si="8"/>
        <v>14492.844000000001</v>
      </c>
      <c r="R48" s="29">
        <f t="shared" si="11"/>
        <v>1.1827963816057057E-4</v>
      </c>
    </row>
    <row r="49" spans="1:27" s="23" customFormat="1" x14ac:dyDescent="0.2">
      <c r="A49" s="23" t="s">
        <v>46</v>
      </c>
      <c r="C49" s="22">
        <v>29541.251</v>
      </c>
      <c r="D49" s="22"/>
      <c r="E49" s="23">
        <f t="shared" si="3"/>
        <v>2888.4910891690961</v>
      </c>
      <c r="F49" s="23">
        <f t="shared" si="10"/>
        <v>2888.5</v>
      </c>
      <c r="G49" s="23">
        <f t="shared" si="5"/>
        <v>-2.3473147593904287E-3</v>
      </c>
      <c r="J49" s="24">
        <f t="shared" si="6"/>
        <v>-2.3473147593904287E-3</v>
      </c>
      <c r="P49" s="110">
        <f t="shared" si="7"/>
        <v>-1.7374895145140269E-2</v>
      </c>
      <c r="Q49" s="111">
        <f t="shared" si="8"/>
        <v>14522.751</v>
      </c>
      <c r="R49" s="112">
        <f t="shared" si="11"/>
        <v>5.509886579652146E-6</v>
      </c>
      <c r="S49" s="113"/>
    </row>
    <row r="50" spans="1:27" s="23" customFormat="1" ht="13.5" thickBot="1" x14ac:dyDescent="0.25">
      <c r="A50" s="100" t="s">
        <v>46</v>
      </c>
      <c r="B50" s="100"/>
      <c r="C50" s="131">
        <v>29549.280999999999</v>
      </c>
      <c r="D50" s="131"/>
      <c r="E50" s="100">
        <f t="shared" si="3"/>
        <v>2918.9744198906214</v>
      </c>
      <c r="F50" s="100">
        <f t="shared" si="10"/>
        <v>2919</v>
      </c>
      <c r="G50" s="23">
        <f t="shared" si="5"/>
        <v>-6.7383804016571958E-3</v>
      </c>
      <c r="J50" s="24">
        <f t="shared" si="6"/>
        <v>-6.7383804016571958E-3</v>
      </c>
      <c r="P50" s="110">
        <f t="shared" si="7"/>
        <v>-1.7451752713002318E-2</v>
      </c>
      <c r="Q50" s="111">
        <f t="shared" si="8"/>
        <v>14530.780999999999</v>
      </c>
      <c r="R50" s="112">
        <f t="shared" si="11"/>
        <v>4.5405770437437788E-5</v>
      </c>
      <c r="S50" s="113"/>
    </row>
    <row r="51" spans="1:27" s="23" customFormat="1" x14ac:dyDescent="0.2">
      <c r="A51" s="23" t="s">
        <v>47</v>
      </c>
      <c r="B51" s="28" t="s">
        <v>48</v>
      </c>
      <c r="C51" s="22">
        <v>41930.42</v>
      </c>
      <c r="D51" s="22"/>
      <c r="E51" s="23">
        <f t="shared" si="3"/>
        <v>49920.01487396696</v>
      </c>
      <c r="F51" s="23">
        <f t="shared" si="10"/>
        <v>49920</v>
      </c>
      <c r="G51" s="23">
        <f t="shared" si="5"/>
        <v>3.9181399115477689E-3</v>
      </c>
      <c r="J51" s="24">
        <f t="shared" si="6"/>
        <v>3.9181399115477689E-3</v>
      </c>
      <c r="P51" s="110">
        <f t="shared" si="7"/>
        <v>1.7145576605347955E-3</v>
      </c>
      <c r="Q51" s="111">
        <f t="shared" si="8"/>
        <v>26911.919999999998</v>
      </c>
      <c r="R51" s="112">
        <f t="shared" si="11"/>
        <v>1.5351820366463559E-5</v>
      </c>
      <c r="S51" s="113"/>
    </row>
    <row r="52" spans="1:27" s="23" customFormat="1" x14ac:dyDescent="0.2">
      <c r="A52" s="23" t="s">
        <v>49</v>
      </c>
      <c r="B52" s="28"/>
      <c r="C52" s="22">
        <v>42194.504000000001</v>
      </c>
      <c r="D52" s="22"/>
      <c r="E52" s="23">
        <f t="shared" si="3"/>
        <v>50922.525448097047</v>
      </c>
      <c r="F52" s="23">
        <f t="shared" si="10"/>
        <v>50922.5</v>
      </c>
      <c r="G52" s="23">
        <f t="shared" si="5"/>
        <v>6.7036053660558537E-3</v>
      </c>
      <c r="J52" s="24">
        <f t="shared" si="6"/>
        <v>6.7036053660558537E-3</v>
      </c>
      <c r="P52" s="110">
        <f t="shared" si="7"/>
        <v>4.6688225141240883E-3</v>
      </c>
      <c r="Q52" s="111">
        <f t="shared" si="8"/>
        <v>27176.004000000001</v>
      </c>
      <c r="R52" s="112">
        <f t="shared" si="11"/>
        <v>4.4938324903812834E-5</v>
      </c>
      <c r="S52" s="113"/>
    </row>
    <row r="53" spans="1:27" s="23" customFormat="1" x14ac:dyDescent="0.2">
      <c r="A53" s="23" t="s">
        <v>50</v>
      </c>
      <c r="B53" s="28" t="s">
        <v>48</v>
      </c>
      <c r="C53" s="22">
        <v>42215.453999999998</v>
      </c>
      <c r="D53" s="22"/>
      <c r="E53" s="23">
        <f t="shared" ref="E53:E84" si="12">+(C53-C$7)/C$8</f>
        <v>51002.055432980727</v>
      </c>
      <c r="F53" s="23">
        <f t="shared" si="10"/>
        <v>51002</v>
      </c>
      <c r="G53" s="23">
        <f t="shared" si="5"/>
        <v>1.4602303119318094E-2</v>
      </c>
      <c r="J53" s="24">
        <f t="shared" si="6"/>
        <v>1.4602303119318094E-2</v>
      </c>
      <c r="P53" s="110">
        <f t="shared" ref="P53:P84" si="13">+H$3+H$4*F53+H$5*F53^2+H$6*SIN(RADIANS(H$7*F53+H$8))</f>
        <v>4.9041068089056691E-3</v>
      </c>
      <c r="Q53" s="111">
        <f t="shared" ref="Q53:Q84" si="14">+C53-15018.5</f>
        <v>27196.953999999998</v>
      </c>
      <c r="R53" s="112">
        <f t="shared" si="11"/>
        <v>2.1322725638844693E-4</v>
      </c>
      <c r="S53" s="113"/>
    </row>
    <row r="54" spans="1:27" s="23" customFormat="1" x14ac:dyDescent="0.2">
      <c r="A54" s="23" t="s">
        <v>50</v>
      </c>
      <c r="B54" s="28"/>
      <c r="C54" s="22">
        <v>42218.493000000002</v>
      </c>
      <c r="D54" s="22"/>
      <c r="E54" s="23">
        <f t="shared" si="12"/>
        <v>51013.59202601471</v>
      </c>
      <c r="F54" s="23">
        <f t="shared" si="10"/>
        <v>51013.5</v>
      </c>
      <c r="G54" s="23">
        <f t="shared" si="5"/>
        <v>2.4241737388365436E-2</v>
      </c>
      <c r="J54" s="24">
        <f t="shared" si="6"/>
        <v>2.4241737388365436E-2</v>
      </c>
      <c r="P54" s="25">
        <f t="shared" si="13"/>
        <v>4.9381523905466847E-3</v>
      </c>
      <c r="Q54" s="26">
        <f t="shared" si="14"/>
        <v>27199.993000000002</v>
      </c>
      <c r="R54" s="29">
        <f t="shared" si="11"/>
        <v>5.8766183160647472E-4</v>
      </c>
    </row>
    <row r="55" spans="1:27" s="23" customFormat="1" x14ac:dyDescent="0.2">
      <c r="A55" s="23" t="s">
        <v>50</v>
      </c>
      <c r="B55" s="28" t="s">
        <v>48</v>
      </c>
      <c r="C55" s="22">
        <v>42220.462</v>
      </c>
      <c r="D55" s="22"/>
      <c r="E55" s="23">
        <f t="shared" si="12"/>
        <v>51021.066705739569</v>
      </c>
      <c r="F55" s="23">
        <f t="shared" si="10"/>
        <v>51021</v>
      </c>
      <c r="G55" s="23">
        <f t="shared" si="5"/>
        <v>1.7571803211467341E-2</v>
      </c>
      <c r="J55" s="24">
        <f t="shared" si="6"/>
        <v>1.7571803211467341E-2</v>
      </c>
      <c r="P55" s="25">
        <f t="shared" si="13"/>
        <v>4.9603574757542505E-3</v>
      </c>
      <c r="Q55" s="26">
        <f t="shared" si="14"/>
        <v>27201.962</v>
      </c>
      <c r="R55" s="29">
        <f t="shared" si="11"/>
        <v>3.0876826810253394E-4</v>
      </c>
    </row>
    <row r="56" spans="1:27" s="23" customFormat="1" x14ac:dyDescent="0.2">
      <c r="A56" s="23" t="s">
        <v>50</v>
      </c>
      <c r="B56" s="28"/>
      <c r="C56" s="22">
        <v>42223.47</v>
      </c>
      <c r="D56" s="22"/>
      <c r="E56" s="23">
        <f t="shared" si="12"/>
        <v>51032.485617172992</v>
      </c>
      <c r="F56" s="23">
        <f t="shared" si="10"/>
        <v>51032.5</v>
      </c>
      <c r="G56" s="23">
        <f t="shared" si="5"/>
        <v>-3.7887625221628696E-3</v>
      </c>
      <c r="J56" s="24">
        <f t="shared" si="6"/>
        <v>-3.7887625221628696E-3</v>
      </c>
      <c r="P56" s="25">
        <f t="shared" si="13"/>
        <v>4.994407480045134E-3</v>
      </c>
      <c r="Q56" s="26">
        <f t="shared" si="14"/>
        <v>27204.97</v>
      </c>
      <c r="R56" s="29">
        <f t="shared" si="11"/>
        <v>1.4354721449345948E-5</v>
      </c>
    </row>
    <row r="57" spans="1:27" x14ac:dyDescent="0.2">
      <c r="A57" s="24" t="s">
        <v>246</v>
      </c>
      <c r="B57" s="24" t="s">
        <v>92</v>
      </c>
      <c r="C57" s="157">
        <v>42273.408000000003</v>
      </c>
      <c r="D57" s="22"/>
      <c r="E57" s="23">
        <f t="shared" si="12"/>
        <v>51222.059287107215</v>
      </c>
      <c r="F57" s="23">
        <f t="shared" si="10"/>
        <v>51222</v>
      </c>
      <c r="G57" s="23">
        <f t="shared" si="5"/>
        <v>1.5617567361914553E-2</v>
      </c>
      <c r="H57" s="23"/>
      <c r="I57" s="23"/>
      <c r="J57" s="24">
        <f t="shared" si="6"/>
        <v>1.5617567361914553E-2</v>
      </c>
      <c r="K57" s="23"/>
      <c r="L57" s="23"/>
      <c r="M57" s="23"/>
      <c r="N57" s="23"/>
      <c r="O57" s="23">
        <f ca="1">+C$11+C$12*F57</f>
        <v>6.6320934409860616E-2</v>
      </c>
      <c r="P57" s="25">
        <f t="shared" si="13"/>
        <v>5.5558666817924086E-3</v>
      </c>
      <c r="Q57" s="26">
        <f t="shared" si="14"/>
        <v>27254.908000000003</v>
      </c>
      <c r="R57" s="29">
        <f t="shared" si="11"/>
        <v>2.4390841030393868E-4</v>
      </c>
      <c r="AA57" s="23"/>
    </row>
    <row r="58" spans="1:27" s="23" customFormat="1" x14ac:dyDescent="0.2">
      <c r="A58" s="23" t="s">
        <v>51</v>
      </c>
      <c r="B58" s="28"/>
      <c r="C58" s="22">
        <v>42373.408000000003</v>
      </c>
      <c r="D58" s="22"/>
      <c r="E58" s="23">
        <f t="shared" si="12"/>
        <v>51601.677353377825</v>
      </c>
      <c r="F58" s="23">
        <f t="shared" si="10"/>
        <v>51601.5</v>
      </c>
      <c r="J58" s="24"/>
      <c r="P58" s="25">
        <f t="shared" si="13"/>
        <v>6.6822248185189189E-3</v>
      </c>
      <c r="Q58" s="26">
        <f t="shared" si="14"/>
        <v>27354.908000000003</v>
      </c>
      <c r="R58" s="29"/>
      <c r="S58" s="23">
        <v>0</v>
      </c>
      <c r="U58" s="23">
        <f>+C58-(C$7+F58*C$8)</f>
        <v>4.6718898171093315E-2</v>
      </c>
    </row>
    <row r="59" spans="1:27" s="23" customFormat="1" x14ac:dyDescent="0.2">
      <c r="A59" s="23" t="s">
        <v>52</v>
      </c>
      <c r="B59" s="28"/>
      <c r="C59" s="22">
        <v>42568.56</v>
      </c>
      <c r="D59" s="22"/>
      <c r="E59" s="23">
        <f t="shared" si="12"/>
        <v>52342.509602066224</v>
      </c>
      <c r="F59" s="23">
        <f t="shared" si="10"/>
        <v>52342.5</v>
      </c>
      <c r="G59" s="23">
        <f t="shared" ref="G59:G79" si="15">+C59-(C$7+F59*C$8)</f>
        <v>2.5294018050772138E-3</v>
      </c>
      <c r="J59" s="24">
        <f t="shared" ref="J59:J79" si="16">G59</f>
        <v>2.5294018050772138E-3</v>
      </c>
      <c r="P59" s="25">
        <f t="shared" si="13"/>
        <v>8.8876219706800035E-3</v>
      </c>
      <c r="Q59" s="26">
        <f t="shared" si="14"/>
        <v>27550.059999999998</v>
      </c>
      <c r="R59" s="29">
        <f t="shared" ref="R59:R79" si="17">+(U59-G59)^2</f>
        <v>6.3978734915278674E-6</v>
      </c>
    </row>
    <row r="60" spans="1:27" s="23" customFormat="1" x14ac:dyDescent="0.2">
      <c r="A60" s="23" t="s">
        <v>52</v>
      </c>
      <c r="B60" s="28"/>
      <c r="C60" s="22">
        <v>42572.517999999996</v>
      </c>
      <c r="D60" s="22"/>
      <c r="E60" s="23">
        <f t="shared" si="12"/>
        <v>52357.534885129215</v>
      </c>
      <c r="F60" s="23">
        <f t="shared" ref="F60:F91" si="18">ROUND(2*E60,0)/2</f>
        <v>52357.5</v>
      </c>
      <c r="G60" s="23">
        <f t="shared" si="15"/>
        <v>9.1895334553555585E-3</v>
      </c>
      <c r="J60" s="24">
        <f t="shared" si="16"/>
        <v>9.1895334553555585E-3</v>
      </c>
      <c r="P60" s="25">
        <f t="shared" si="13"/>
        <v>8.9323321251608568E-3</v>
      </c>
      <c r="Q60" s="26">
        <f t="shared" si="14"/>
        <v>27554.017999999996</v>
      </c>
      <c r="R60" s="29">
        <f t="shared" si="17"/>
        <v>8.4447525127099072E-5</v>
      </c>
    </row>
    <row r="61" spans="1:27" s="23" customFormat="1" x14ac:dyDescent="0.2">
      <c r="A61" s="23" t="s">
        <v>52</v>
      </c>
      <c r="B61" s="28"/>
      <c r="C61" s="22">
        <v>42576.472000000002</v>
      </c>
      <c r="D61" s="22"/>
      <c r="E61" s="23">
        <f t="shared" si="12"/>
        <v>52372.544983469576</v>
      </c>
      <c r="F61" s="23">
        <f t="shared" si="18"/>
        <v>52372.5</v>
      </c>
      <c r="G61" s="23">
        <f t="shared" si="15"/>
        <v>1.1849665119370911E-2</v>
      </c>
      <c r="J61" s="24">
        <f t="shared" si="16"/>
        <v>1.1849665119370911E-2</v>
      </c>
      <c r="P61" s="25">
        <f t="shared" si="13"/>
        <v>8.9770444623590885E-3</v>
      </c>
      <c r="Q61" s="26">
        <f t="shared" si="14"/>
        <v>27557.972000000002</v>
      </c>
      <c r="R61" s="29">
        <f t="shared" si="17"/>
        <v>1.4041456344123565E-4</v>
      </c>
    </row>
    <row r="62" spans="1:27" s="23" customFormat="1" x14ac:dyDescent="0.2">
      <c r="A62" s="23" t="s">
        <v>52</v>
      </c>
      <c r="B62" s="28"/>
      <c r="C62" s="22">
        <v>42596.493999999999</v>
      </c>
      <c r="D62" s="22"/>
      <c r="E62" s="23">
        <f t="shared" si="12"/>
        <v>52448.552112698264</v>
      </c>
      <c r="F62" s="23">
        <f t="shared" si="18"/>
        <v>52448.5</v>
      </c>
      <c r="G62" s="23">
        <f t="shared" si="15"/>
        <v>1.3727665485930629E-2</v>
      </c>
      <c r="J62" s="24">
        <f t="shared" si="16"/>
        <v>1.3727665485930629E-2</v>
      </c>
      <c r="P62" s="25">
        <f t="shared" si="13"/>
        <v>9.2036195533251302E-3</v>
      </c>
      <c r="Q62" s="26">
        <f t="shared" si="14"/>
        <v>27577.993999999999</v>
      </c>
      <c r="R62" s="29">
        <f t="shared" si="17"/>
        <v>1.8844879969361102E-4</v>
      </c>
    </row>
    <row r="63" spans="1:27" s="23" customFormat="1" x14ac:dyDescent="0.2">
      <c r="A63" s="23" t="s">
        <v>52</v>
      </c>
      <c r="B63" s="28"/>
      <c r="C63" s="22">
        <v>42597.525999999998</v>
      </c>
      <c r="D63" s="22"/>
      <c r="E63" s="23">
        <f t="shared" si="12"/>
        <v>52452.469771142176</v>
      </c>
      <c r="F63" s="23">
        <f t="shared" si="18"/>
        <v>52452.5</v>
      </c>
      <c r="G63" s="23">
        <f t="shared" si="15"/>
        <v>-7.9629660758655518E-3</v>
      </c>
      <c r="J63" s="24">
        <f t="shared" si="16"/>
        <v>-7.9629660758655518E-3</v>
      </c>
      <c r="P63" s="25">
        <f t="shared" si="13"/>
        <v>9.2155460257342548E-3</v>
      </c>
      <c r="Q63" s="26">
        <f t="shared" si="14"/>
        <v>27579.025999999998</v>
      </c>
      <c r="R63" s="29">
        <f t="shared" si="17"/>
        <v>6.3408828725385624E-5</v>
      </c>
    </row>
    <row r="64" spans="1:27" s="23" customFormat="1" x14ac:dyDescent="0.2">
      <c r="A64" s="23" t="s">
        <v>53</v>
      </c>
      <c r="B64" s="28"/>
      <c r="C64" s="22">
        <v>42936.574000000001</v>
      </c>
      <c r="D64" s="22"/>
      <c r="E64" s="23">
        <f t="shared" si="12"/>
        <v>53739.557232471358</v>
      </c>
      <c r="F64" s="23">
        <f t="shared" si="18"/>
        <v>53739.5</v>
      </c>
      <c r="G64" s="23">
        <f t="shared" si="15"/>
        <v>1.5076329720614012E-2</v>
      </c>
      <c r="J64" s="24">
        <f t="shared" si="16"/>
        <v>1.5076329720614012E-2</v>
      </c>
      <c r="P64" s="25">
        <f t="shared" si="13"/>
        <v>1.3057521723840906E-2</v>
      </c>
      <c r="Q64" s="26">
        <f t="shared" si="14"/>
        <v>27918.074000000001</v>
      </c>
      <c r="R64" s="29">
        <f t="shared" si="17"/>
        <v>2.2729571784466939E-4</v>
      </c>
    </row>
    <row r="65" spans="1:21" s="23" customFormat="1" x14ac:dyDescent="0.2">
      <c r="A65" s="23" t="s">
        <v>53</v>
      </c>
      <c r="B65" s="28"/>
      <c r="C65" s="22">
        <v>42955.544000000002</v>
      </c>
      <c r="D65" s="22"/>
      <c r="E65" s="23">
        <f t="shared" si="12"/>
        <v>53811.570779642898</v>
      </c>
      <c r="F65" s="23">
        <f t="shared" si="18"/>
        <v>53811.5</v>
      </c>
      <c r="G65" s="23">
        <f t="shared" si="15"/>
        <v>1.864496165944729E-2</v>
      </c>
      <c r="J65" s="24">
        <f t="shared" si="16"/>
        <v>1.864496165944729E-2</v>
      </c>
      <c r="P65" s="25">
        <f t="shared" si="13"/>
        <v>1.3272554821647246E-2</v>
      </c>
      <c r="Q65" s="26">
        <f t="shared" si="14"/>
        <v>27937.044000000002</v>
      </c>
      <c r="R65" s="29">
        <f t="shared" si="17"/>
        <v>3.4763459528225945E-4</v>
      </c>
    </row>
    <row r="66" spans="1:21" s="23" customFormat="1" x14ac:dyDescent="0.2">
      <c r="A66" s="23" t="s">
        <v>53</v>
      </c>
      <c r="B66" s="28" t="s">
        <v>48</v>
      </c>
      <c r="C66" s="22">
        <v>42957.514000000003</v>
      </c>
      <c r="D66" s="22"/>
      <c r="E66" s="23">
        <f t="shared" si="12"/>
        <v>53819.049255548438</v>
      </c>
      <c r="F66" s="23">
        <f t="shared" si="18"/>
        <v>53819</v>
      </c>
      <c r="G66" s="23">
        <f t="shared" si="15"/>
        <v>1.29750274863909E-2</v>
      </c>
      <c r="J66" s="24">
        <f t="shared" si="16"/>
        <v>1.29750274863909E-2</v>
      </c>
      <c r="P66" s="25">
        <f t="shared" si="13"/>
        <v>1.3294953624150787E-2</v>
      </c>
      <c r="Q66" s="26">
        <f t="shared" si="14"/>
        <v>27939.014000000003</v>
      </c>
      <c r="R66" s="29">
        <f t="shared" si="17"/>
        <v>1.6835133827259935E-4</v>
      </c>
    </row>
    <row r="67" spans="1:21" s="23" customFormat="1" x14ac:dyDescent="0.2">
      <c r="A67" s="23" t="s">
        <v>53</v>
      </c>
      <c r="B67" s="28"/>
      <c r="C67" s="22">
        <v>42959.49</v>
      </c>
      <c r="D67" s="22"/>
      <c r="E67" s="23">
        <f t="shared" si="12"/>
        <v>53826.550508537926</v>
      </c>
      <c r="F67" s="23">
        <f t="shared" si="18"/>
        <v>53826.5</v>
      </c>
      <c r="G67" s="23">
        <f t="shared" si="15"/>
        <v>1.3305093307280913E-2</v>
      </c>
      <c r="J67" s="24">
        <f t="shared" si="16"/>
        <v>1.3305093307280913E-2</v>
      </c>
      <c r="P67" s="25">
        <f t="shared" si="13"/>
        <v>1.3317352323492902E-2</v>
      </c>
      <c r="Q67" s="26">
        <f t="shared" si="14"/>
        <v>27940.989999999998</v>
      </c>
      <c r="R67" s="29">
        <f t="shared" si="17"/>
        <v>1.7702550791545135E-4</v>
      </c>
    </row>
    <row r="68" spans="1:21" s="23" customFormat="1" x14ac:dyDescent="0.2">
      <c r="A68" s="23" t="s">
        <v>54</v>
      </c>
      <c r="B68" s="28"/>
      <c r="C68" s="22">
        <v>43307.474999999999</v>
      </c>
      <c r="D68" s="22"/>
      <c r="E68" s="23">
        <f t="shared" si="12"/>
        <v>55147.564436449706</v>
      </c>
      <c r="F68" s="23">
        <f t="shared" si="18"/>
        <v>55147.5</v>
      </c>
      <c r="G68" s="23">
        <f t="shared" si="15"/>
        <v>1.697402084391797E-2</v>
      </c>
      <c r="J68" s="24">
        <f t="shared" si="16"/>
        <v>1.697402084391797E-2</v>
      </c>
      <c r="P68" s="25">
        <f t="shared" si="13"/>
        <v>1.7257818573517519E-2</v>
      </c>
      <c r="Q68" s="26">
        <f t="shared" si="14"/>
        <v>28288.974999999999</v>
      </c>
      <c r="R68" s="29">
        <f t="shared" si="17"/>
        <v>2.8811738360976169E-4</v>
      </c>
    </row>
    <row r="69" spans="1:21" s="23" customFormat="1" x14ac:dyDescent="0.2">
      <c r="A69" s="23" t="s">
        <v>54</v>
      </c>
      <c r="B69" s="28" t="s">
        <v>48</v>
      </c>
      <c r="C69" s="22">
        <v>43311.555</v>
      </c>
      <c r="D69" s="22"/>
      <c r="E69" s="23">
        <f t="shared" si="12"/>
        <v>55163.052853553556</v>
      </c>
      <c r="F69" s="23">
        <f t="shared" si="18"/>
        <v>55163</v>
      </c>
      <c r="G69" s="23">
        <f t="shared" si="15"/>
        <v>1.3922823556640651E-2</v>
      </c>
      <c r="J69" s="24">
        <f t="shared" si="16"/>
        <v>1.3922823556640651E-2</v>
      </c>
      <c r="P69" s="25">
        <f t="shared" si="13"/>
        <v>1.7303962231207139E-2</v>
      </c>
      <c r="Q69" s="26">
        <f t="shared" si="14"/>
        <v>28293.055</v>
      </c>
      <c r="R69" s="29">
        <f t="shared" si="17"/>
        <v>1.9384501578934783E-4</v>
      </c>
    </row>
    <row r="70" spans="1:21" s="23" customFormat="1" x14ac:dyDescent="0.2">
      <c r="A70" s="23" t="s">
        <v>55</v>
      </c>
      <c r="B70" s="28"/>
      <c r="C70" s="22">
        <v>43336.46</v>
      </c>
      <c r="D70" s="22"/>
      <c r="E70" s="23">
        <f t="shared" si="12"/>
        <v>55257.596732958249</v>
      </c>
      <c r="F70" s="23">
        <f t="shared" si="18"/>
        <v>55257.5</v>
      </c>
      <c r="G70" s="23">
        <f t="shared" si="15"/>
        <v>2.5481652970483992E-2</v>
      </c>
      <c r="J70" s="24">
        <f t="shared" si="16"/>
        <v>2.5481652970483992E-2</v>
      </c>
      <c r="P70" s="25">
        <f t="shared" si="13"/>
        <v>1.7585224046768804E-2</v>
      </c>
      <c r="Q70" s="26">
        <f t="shared" si="14"/>
        <v>28317.96</v>
      </c>
      <c r="R70" s="29">
        <f t="shared" si="17"/>
        <v>6.4931463810817568E-4</v>
      </c>
    </row>
    <row r="71" spans="1:21" s="23" customFormat="1" x14ac:dyDescent="0.2">
      <c r="A71" s="23" t="s">
        <v>55</v>
      </c>
      <c r="B71" s="28" t="s">
        <v>48</v>
      </c>
      <c r="C71" s="22">
        <v>43348.447</v>
      </c>
      <c r="D71" s="22"/>
      <c r="E71" s="23">
        <f t="shared" si="12"/>
        <v>55303.101550562111</v>
      </c>
      <c r="F71" s="23">
        <f t="shared" si="18"/>
        <v>55303</v>
      </c>
      <c r="G71" s="23">
        <f t="shared" si="15"/>
        <v>2.6750718978291843E-2</v>
      </c>
      <c r="J71" s="24">
        <f t="shared" si="16"/>
        <v>2.6750718978291843E-2</v>
      </c>
      <c r="P71" s="25">
        <f t="shared" si="13"/>
        <v>1.7720604877937449E-2</v>
      </c>
      <c r="Q71" s="26">
        <f t="shared" si="14"/>
        <v>28329.947</v>
      </c>
      <c r="R71" s="29">
        <f t="shared" si="17"/>
        <v>7.1560096585554338E-4</v>
      </c>
    </row>
    <row r="72" spans="1:21" s="23" customFormat="1" x14ac:dyDescent="0.2">
      <c r="A72" s="23" t="s">
        <v>55</v>
      </c>
      <c r="B72" s="28" t="s">
        <v>48</v>
      </c>
      <c r="C72" s="22">
        <v>43349.495000000003</v>
      </c>
      <c r="D72" s="22"/>
      <c r="E72" s="23">
        <f t="shared" si="12"/>
        <v>55307.079947896636</v>
      </c>
      <c r="F72" s="23">
        <f t="shared" si="18"/>
        <v>55307</v>
      </c>
      <c r="G72" s="23">
        <f t="shared" si="15"/>
        <v>2.1060087419755291E-2</v>
      </c>
      <c r="J72" s="24">
        <f t="shared" si="16"/>
        <v>2.1060087419755291E-2</v>
      </c>
      <c r="P72" s="25">
        <f t="shared" si="13"/>
        <v>1.7732505161427922E-2</v>
      </c>
      <c r="Q72" s="26">
        <f t="shared" si="14"/>
        <v>28330.995000000003</v>
      </c>
      <c r="R72" s="29">
        <f t="shared" si="17"/>
        <v>4.4352728212773506E-4</v>
      </c>
    </row>
    <row r="73" spans="1:21" s="23" customFormat="1" x14ac:dyDescent="0.2">
      <c r="A73" s="23" t="s">
        <v>56</v>
      </c>
      <c r="B73" s="28" t="s">
        <v>48</v>
      </c>
      <c r="C73" s="22">
        <v>43391.387000000002</v>
      </c>
      <c r="D73" s="22"/>
      <c r="E73" s="23">
        <f t="shared" si="12"/>
        <v>55466.109548218716</v>
      </c>
      <c r="F73" s="23">
        <f t="shared" si="18"/>
        <v>55466</v>
      </c>
      <c r="G73" s="23">
        <f t="shared" si="15"/>
        <v>2.8857482939201873E-2</v>
      </c>
      <c r="J73" s="24">
        <f t="shared" si="16"/>
        <v>2.8857482939201873E-2</v>
      </c>
      <c r="P73" s="25">
        <f t="shared" si="13"/>
        <v>1.8205360526172318E-2</v>
      </c>
      <c r="Q73" s="26">
        <f t="shared" si="14"/>
        <v>28372.887000000002</v>
      </c>
      <c r="R73" s="29">
        <f t="shared" si="17"/>
        <v>8.3275432158632712E-4</v>
      </c>
    </row>
    <row r="74" spans="1:21" s="23" customFormat="1" x14ac:dyDescent="0.2">
      <c r="A74" s="23" t="s">
        <v>56</v>
      </c>
      <c r="B74" s="28"/>
      <c r="C74" s="22">
        <v>43398.37</v>
      </c>
      <c r="D74" s="22"/>
      <c r="E74" s="23">
        <f t="shared" si="12"/>
        <v>55492.618277786394</v>
      </c>
      <c r="F74" s="23">
        <f t="shared" si="18"/>
        <v>55492.5</v>
      </c>
      <c r="G74" s="23">
        <f t="shared" si="15"/>
        <v>3.1157048862951342E-2</v>
      </c>
      <c r="J74" s="24">
        <f t="shared" si="16"/>
        <v>3.1157048862951342E-2</v>
      </c>
      <c r="P74" s="25">
        <f t="shared" si="13"/>
        <v>1.8284134222416131E-2</v>
      </c>
      <c r="Q74" s="26">
        <f t="shared" si="14"/>
        <v>28379.870000000003</v>
      </c>
      <c r="R74" s="29">
        <f t="shared" si="17"/>
        <v>9.7076169384833751E-4</v>
      </c>
    </row>
    <row r="75" spans="1:21" s="23" customFormat="1" x14ac:dyDescent="0.2">
      <c r="A75" s="23" t="s">
        <v>56</v>
      </c>
      <c r="B75" s="28"/>
      <c r="C75" s="22">
        <v>43434.32</v>
      </c>
      <c r="D75" s="22"/>
      <c r="E75" s="23">
        <f t="shared" si="12"/>
        <v>55629.090972610669</v>
      </c>
      <c r="F75" s="23">
        <f t="shared" si="18"/>
        <v>55629</v>
      </c>
      <c r="G75" s="23">
        <f t="shared" si="15"/>
        <v>2.3964246895047836E-2</v>
      </c>
      <c r="J75" s="24">
        <f t="shared" si="16"/>
        <v>2.3964246895047836E-2</v>
      </c>
      <c r="P75" s="25">
        <f t="shared" si="13"/>
        <v>1.8689722884665676E-2</v>
      </c>
      <c r="Q75" s="26">
        <f t="shared" si="14"/>
        <v>28415.82</v>
      </c>
      <c r="R75" s="29">
        <f t="shared" si="17"/>
        <v>5.7428512924680988E-4</v>
      </c>
    </row>
    <row r="76" spans="1:21" s="23" customFormat="1" x14ac:dyDescent="0.2">
      <c r="A76" s="23" t="s">
        <v>57</v>
      </c>
      <c r="B76" s="28" t="s">
        <v>48</v>
      </c>
      <c r="C76" s="22">
        <v>43658.493999999999</v>
      </c>
      <c r="D76" s="22"/>
      <c r="E76" s="23">
        <f t="shared" si="12"/>
        <v>56480.095976492143</v>
      </c>
      <c r="F76" s="23">
        <f t="shared" si="18"/>
        <v>56480</v>
      </c>
      <c r="G76" s="23">
        <f t="shared" si="15"/>
        <v>2.5282382652221713E-2</v>
      </c>
      <c r="J76" s="24">
        <f t="shared" si="16"/>
        <v>2.5282382652221713E-2</v>
      </c>
      <c r="P76" s="25">
        <f t="shared" si="13"/>
        <v>2.1210797782689916E-2</v>
      </c>
      <c r="Q76" s="26">
        <f t="shared" si="14"/>
        <v>28639.993999999999</v>
      </c>
      <c r="R76" s="29">
        <f t="shared" si="17"/>
        <v>6.3919887257336144E-4</v>
      </c>
    </row>
    <row r="77" spans="1:21" s="23" customFormat="1" x14ac:dyDescent="0.2">
      <c r="A77" s="23" t="s">
        <v>57</v>
      </c>
      <c r="B77" s="28" t="s">
        <v>48</v>
      </c>
      <c r="C77" s="22">
        <v>43668.495000000003</v>
      </c>
      <c r="D77" s="22"/>
      <c r="E77" s="23">
        <f t="shared" si="12"/>
        <v>56518.06157929988</v>
      </c>
      <c r="F77" s="23">
        <f t="shared" si="18"/>
        <v>56518</v>
      </c>
      <c r="G77" s="23">
        <f t="shared" si="15"/>
        <v>1.622138284437824E-2</v>
      </c>
      <c r="J77" s="24">
        <f t="shared" si="16"/>
        <v>1.622138284437824E-2</v>
      </c>
      <c r="P77" s="25">
        <f t="shared" si="13"/>
        <v>2.1323023982508332E-2</v>
      </c>
      <c r="Q77" s="26">
        <f t="shared" si="14"/>
        <v>28649.995000000003</v>
      </c>
      <c r="R77" s="29">
        <f t="shared" si="17"/>
        <v>2.6313326138388868E-4</v>
      </c>
    </row>
    <row r="78" spans="1:21" s="23" customFormat="1" x14ac:dyDescent="0.2">
      <c r="A78" s="23" t="s">
        <v>57</v>
      </c>
      <c r="B78" s="28" t="s">
        <v>48</v>
      </c>
      <c r="C78" s="22">
        <v>43673.510999999999</v>
      </c>
      <c r="D78" s="22"/>
      <c r="E78" s="23">
        <f t="shared" si="12"/>
        <v>56537.103221503996</v>
      </c>
      <c r="F78" s="23">
        <f t="shared" si="18"/>
        <v>56537</v>
      </c>
      <c r="G78" s="23">
        <f t="shared" si="15"/>
        <v>2.7190882930881344E-2</v>
      </c>
      <c r="J78" s="24">
        <f t="shared" si="16"/>
        <v>2.7190882930881344E-2</v>
      </c>
      <c r="P78" s="25">
        <f t="shared" si="13"/>
        <v>2.1379124640023825E-2</v>
      </c>
      <c r="Q78" s="26">
        <f t="shared" si="14"/>
        <v>28655.010999999999</v>
      </c>
      <c r="R78" s="29">
        <f t="shared" si="17"/>
        <v>7.3934411456089437E-4</v>
      </c>
    </row>
    <row r="79" spans="1:21" s="23" customFormat="1" x14ac:dyDescent="0.2">
      <c r="A79" s="23" t="s">
        <v>57</v>
      </c>
      <c r="B79" s="28"/>
      <c r="C79" s="22">
        <v>43689.446000000004</v>
      </c>
      <c r="D79" s="22"/>
      <c r="E79" s="23">
        <f t="shared" si="12"/>
        <v>56597.595360364241</v>
      </c>
      <c r="F79" s="23">
        <f t="shared" si="18"/>
        <v>56597.5</v>
      </c>
      <c r="G79" s="23">
        <f t="shared" si="15"/>
        <v>2.5120080601482186E-2</v>
      </c>
      <c r="J79" s="24">
        <f t="shared" si="16"/>
        <v>2.5120080601482186E-2</v>
      </c>
      <c r="P79" s="25">
        <f t="shared" si="13"/>
        <v>2.15577049526232E-2</v>
      </c>
      <c r="Q79" s="26">
        <f t="shared" si="14"/>
        <v>28670.946000000004</v>
      </c>
      <c r="R79" s="29">
        <f t="shared" si="17"/>
        <v>6.3101844942496166E-4</v>
      </c>
    </row>
    <row r="80" spans="1:21" s="23" customFormat="1" x14ac:dyDescent="0.2">
      <c r="A80" s="23" t="s">
        <v>58</v>
      </c>
      <c r="B80" s="28"/>
      <c r="C80" s="22">
        <v>43802.252</v>
      </c>
      <c r="D80" s="22"/>
      <c r="E80" s="23">
        <f t="shared" si="12"/>
        <v>57025.827316201452</v>
      </c>
      <c r="F80" s="23">
        <f t="shared" si="18"/>
        <v>57026</v>
      </c>
      <c r="J80" s="24"/>
      <c r="P80" s="25">
        <f t="shared" si="13"/>
        <v>2.2819948641488015E-2</v>
      </c>
      <c r="Q80" s="26">
        <f t="shared" si="14"/>
        <v>28783.752</v>
      </c>
      <c r="R80" s="29"/>
      <c r="U80" s="23">
        <f>+C80-(C$7+F80*C$8)</f>
        <v>-4.5488825191569049E-2</v>
      </c>
    </row>
    <row r="81" spans="1:18" s="23" customFormat="1" x14ac:dyDescent="0.2">
      <c r="A81" s="23" t="s">
        <v>58</v>
      </c>
      <c r="B81" s="28" t="s">
        <v>48</v>
      </c>
      <c r="C81" s="22">
        <v>43811.277999999998</v>
      </c>
      <c r="D81" s="22"/>
      <c r="E81" s="23">
        <f t="shared" si="12"/>
        <v>57060.09164286303</v>
      </c>
      <c r="F81" s="23">
        <f t="shared" si="18"/>
        <v>57060</v>
      </c>
      <c r="G81" s="23">
        <f t="shared" ref="G81:G112" si="19">+C81-(C$7+F81*C$8)</f>
        <v>2.4140806555806194E-2</v>
      </c>
      <c r="J81" s="24">
        <f t="shared" ref="J81:J112" si="20">G81</f>
        <v>2.4140806555806194E-2</v>
      </c>
      <c r="P81" s="25">
        <f t="shared" si="13"/>
        <v>2.2919899279639309E-2</v>
      </c>
      <c r="Q81" s="26">
        <f t="shared" si="14"/>
        <v>28792.777999999998</v>
      </c>
      <c r="R81" s="29">
        <f t="shared" ref="R81:R112" si="21">+(U81-G81)^2</f>
        <v>5.8277854116485527E-4</v>
      </c>
    </row>
    <row r="82" spans="1:18" s="23" customFormat="1" x14ac:dyDescent="0.2">
      <c r="A82" s="23" t="s">
        <v>59</v>
      </c>
      <c r="B82" s="28" t="s">
        <v>48</v>
      </c>
      <c r="C82" s="22">
        <v>43815.232000000004</v>
      </c>
      <c r="D82" s="22"/>
      <c r="E82" s="23">
        <f t="shared" si="12"/>
        <v>57075.101741203391</v>
      </c>
      <c r="F82" s="23">
        <f t="shared" si="18"/>
        <v>57075</v>
      </c>
      <c r="G82" s="23">
        <f t="shared" si="19"/>
        <v>2.6800938212545589E-2</v>
      </c>
      <c r="J82" s="24">
        <f t="shared" si="20"/>
        <v>2.6800938212545589E-2</v>
      </c>
      <c r="O82" s="23">
        <f t="shared" ref="O82:O113" ca="1" si="22">+C$11+C$12*F82</f>
        <v>6.6984661097987175E-2</v>
      </c>
      <c r="P82" s="25">
        <f t="shared" si="13"/>
        <v>2.2963985158169307E-2</v>
      </c>
      <c r="Q82" s="26">
        <f t="shared" si="14"/>
        <v>28796.732000000004</v>
      </c>
      <c r="R82" s="29">
        <f t="shared" si="21"/>
        <v>7.1829028907268637E-4</v>
      </c>
    </row>
    <row r="83" spans="1:18" s="23" customFormat="1" x14ac:dyDescent="0.2">
      <c r="A83" s="23" t="s">
        <v>59</v>
      </c>
      <c r="B83" s="28" t="s">
        <v>48</v>
      </c>
      <c r="C83" s="22">
        <v>43815.245000000003</v>
      </c>
      <c r="D83" s="22"/>
      <c r="E83" s="23">
        <f t="shared" si="12"/>
        <v>57075.151091551998</v>
      </c>
      <c r="F83" s="23">
        <f t="shared" si="18"/>
        <v>57075</v>
      </c>
      <c r="G83" s="23">
        <f t="shared" si="19"/>
        <v>3.9800938211556058E-2</v>
      </c>
      <c r="J83" s="24">
        <f t="shared" si="20"/>
        <v>3.9800938211556058E-2</v>
      </c>
      <c r="O83" s="23">
        <f t="shared" ca="1" si="22"/>
        <v>6.6984661097987175E-2</v>
      </c>
      <c r="P83" s="25">
        <f t="shared" si="13"/>
        <v>2.2963985158169307E-2</v>
      </c>
      <c r="Q83" s="26">
        <f t="shared" si="14"/>
        <v>28796.745000000003</v>
      </c>
      <c r="R83" s="29">
        <f t="shared" si="21"/>
        <v>1.5841146825201031E-3</v>
      </c>
    </row>
    <row r="84" spans="1:18" s="23" customFormat="1" x14ac:dyDescent="0.2">
      <c r="A84" s="23" t="s">
        <v>60</v>
      </c>
      <c r="B84" s="28"/>
      <c r="C84" s="22">
        <v>43957.620999999999</v>
      </c>
      <c r="D84" s="22"/>
      <c r="E84" s="23">
        <f t="shared" si="12"/>
        <v>57615.63610958543</v>
      </c>
      <c r="F84" s="23">
        <f t="shared" si="18"/>
        <v>57615.5</v>
      </c>
      <c r="G84" s="23">
        <f t="shared" si="19"/>
        <v>3.5854348760040011E-2</v>
      </c>
      <c r="J84" s="24">
        <f t="shared" si="20"/>
        <v>3.5854348760040011E-2</v>
      </c>
      <c r="O84" s="23">
        <f t="shared" ca="1" si="22"/>
        <v>6.7045953473680392E-2</v>
      </c>
      <c r="P84" s="25">
        <f t="shared" si="13"/>
        <v>2.454823673403432E-2</v>
      </c>
      <c r="Q84" s="26">
        <f t="shared" si="14"/>
        <v>28939.120999999999</v>
      </c>
      <c r="R84" s="29">
        <f t="shared" si="21"/>
        <v>1.2855343250065827E-3</v>
      </c>
    </row>
    <row r="85" spans="1:18" s="23" customFormat="1" x14ac:dyDescent="0.2">
      <c r="A85" s="23" t="s">
        <v>61</v>
      </c>
      <c r="B85" s="28" t="s">
        <v>48</v>
      </c>
      <c r="C85" s="22">
        <v>44022.542000000001</v>
      </c>
      <c r="D85" s="22"/>
      <c r="E85" s="23">
        <f t="shared" ref="E85:E116" si="23">+(C85-C$7)/C$8</f>
        <v>57862.087954388982</v>
      </c>
      <c r="F85" s="23">
        <f t="shared" si="18"/>
        <v>57862</v>
      </c>
      <c r="G85" s="23">
        <f t="shared" si="19"/>
        <v>2.3169178915850352E-2</v>
      </c>
      <c r="J85" s="24">
        <f t="shared" si="20"/>
        <v>2.3169178915850352E-2</v>
      </c>
      <c r="O85" s="23">
        <f t="shared" ca="1" si="22"/>
        <v>6.7073906425777291E-2</v>
      </c>
      <c r="P85" s="25">
        <f t="shared" ref="P85:P116" si="24">+H$3+H$4*F85+H$5*F85^2+H$6*SIN(RADIANS(H$7*F85+H$8))</f>
        <v>2.5267764660556431E-2</v>
      </c>
      <c r="Q85" s="26">
        <f t="shared" ref="Q85:Q116" si="25">+C85-15018.5</f>
        <v>29004.042000000001</v>
      </c>
      <c r="R85" s="29">
        <f t="shared" si="21"/>
        <v>5.3681085163468452E-4</v>
      </c>
    </row>
    <row r="86" spans="1:18" s="23" customFormat="1" x14ac:dyDescent="0.2">
      <c r="A86" s="23" t="s">
        <v>62</v>
      </c>
      <c r="B86" s="28"/>
      <c r="C86" s="22">
        <v>44048.495999999999</v>
      </c>
      <c r="D86" s="22"/>
      <c r="E86" s="23">
        <f t="shared" si="23"/>
        <v>57960.614027308846</v>
      </c>
      <c r="F86" s="23">
        <f t="shared" si="18"/>
        <v>57960.5</v>
      </c>
      <c r="G86" s="23">
        <f t="shared" si="19"/>
        <v>3.003737676772289E-2</v>
      </c>
      <c r="J86" s="24">
        <f t="shared" si="20"/>
        <v>3.003737676772289E-2</v>
      </c>
      <c r="O86" s="23">
        <f t="shared" ca="1" si="22"/>
        <v>6.7085076266676064E-2</v>
      </c>
      <c r="P86" s="25">
        <f t="shared" si="24"/>
        <v>2.5554722520875914E-2</v>
      </c>
      <c r="Q86" s="26">
        <f t="shared" si="25"/>
        <v>29029.995999999999</v>
      </c>
      <c r="R86" s="29">
        <f t="shared" si="21"/>
        <v>9.0224400308613884E-4</v>
      </c>
    </row>
    <row r="87" spans="1:18" s="23" customFormat="1" x14ac:dyDescent="0.2">
      <c r="A87" s="23" t="s">
        <v>62</v>
      </c>
      <c r="B87" s="28" t="s">
        <v>48</v>
      </c>
      <c r="C87" s="22">
        <v>44073.394</v>
      </c>
      <c r="D87" s="22"/>
      <c r="E87" s="23">
        <f t="shared" si="23"/>
        <v>58055.13133344891</v>
      </c>
      <c r="F87" s="23">
        <f t="shared" si="18"/>
        <v>58055</v>
      </c>
      <c r="G87" s="23">
        <f t="shared" si="19"/>
        <v>3.4596206183778122E-2</v>
      </c>
      <c r="J87" s="24">
        <f t="shared" si="20"/>
        <v>3.4596206183778122E-2</v>
      </c>
      <c r="O87" s="23">
        <f t="shared" ca="1" si="22"/>
        <v>6.7095792509974869E-2</v>
      </c>
      <c r="P87" s="25">
        <f t="shared" si="24"/>
        <v>2.5829715707512579E-2</v>
      </c>
      <c r="Q87" s="26">
        <f t="shared" si="25"/>
        <v>29054.894</v>
      </c>
      <c r="R87" s="29">
        <f t="shared" si="21"/>
        <v>1.1968974823104875E-3</v>
      </c>
    </row>
    <row r="88" spans="1:18" s="23" customFormat="1" x14ac:dyDescent="0.2">
      <c r="A88" s="23" t="s">
        <v>62</v>
      </c>
      <c r="B88" s="28" t="s">
        <v>48</v>
      </c>
      <c r="C88" s="22">
        <v>44079.449000000001</v>
      </c>
      <c r="D88" s="22"/>
      <c r="E88" s="23">
        <f t="shared" si="23"/>
        <v>58078.117207361596</v>
      </c>
      <c r="F88" s="23">
        <f t="shared" si="18"/>
        <v>58078</v>
      </c>
      <c r="G88" s="23">
        <f t="shared" si="19"/>
        <v>3.0875074713549111E-2</v>
      </c>
      <c r="J88" s="24">
        <f t="shared" si="20"/>
        <v>3.0875074713549111E-2</v>
      </c>
      <c r="O88" s="23">
        <f t="shared" ca="1" si="22"/>
        <v>6.7098400696174579E-2</v>
      </c>
      <c r="P88" s="25">
        <f t="shared" si="24"/>
        <v>2.5896598354794628E-2</v>
      </c>
      <c r="Q88" s="26">
        <f t="shared" si="25"/>
        <v>29060.949000000001</v>
      </c>
      <c r="R88" s="29">
        <f t="shared" si="21"/>
        <v>9.5327023856723973E-4</v>
      </c>
    </row>
    <row r="89" spans="1:18" s="23" customFormat="1" x14ac:dyDescent="0.2">
      <c r="A89" s="23" t="s">
        <v>62</v>
      </c>
      <c r="B89" s="28"/>
      <c r="C89" s="22">
        <v>44079.582000000002</v>
      </c>
      <c r="D89" s="22"/>
      <c r="E89" s="23">
        <f t="shared" si="23"/>
        <v>58078.622099389737</v>
      </c>
      <c r="F89" s="23">
        <f t="shared" si="18"/>
        <v>58078.5</v>
      </c>
      <c r="G89" s="23">
        <f t="shared" si="19"/>
        <v>3.2163745774596464E-2</v>
      </c>
      <c r="J89" s="24">
        <f t="shared" si="20"/>
        <v>3.2163745774596464E-2</v>
      </c>
      <c r="O89" s="23">
        <f t="shared" ca="1" si="22"/>
        <v>6.7098457395874569E-2</v>
      </c>
      <c r="P89" s="25">
        <f t="shared" si="24"/>
        <v>2.5898052119655977E-2</v>
      </c>
      <c r="Q89" s="26">
        <f t="shared" si="25"/>
        <v>29061.082000000002</v>
      </c>
      <c r="R89" s="29">
        <f t="shared" si="21"/>
        <v>1.0345065422528719E-3</v>
      </c>
    </row>
    <row r="90" spans="1:18" s="23" customFormat="1" x14ac:dyDescent="0.2">
      <c r="A90" s="23" t="s">
        <v>62</v>
      </c>
      <c r="B90" s="28"/>
      <c r="C90" s="22">
        <v>44082.483999999997</v>
      </c>
      <c r="D90" s="22"/>
      <c r="E90" s="23">
        <f t="shared" si="23"/>
        <v>58089.638615672891</v>
      </c>
      <c r="F90" s="23">
        <f t="shared" si="18"/>
        <v>58089.5</v>
      </c>
      <c r="G90" s="23">
        <f t="shared" si="19"/>
        <v>3.6514508974505588E-2</v>
      </c>
      <c r="J90" s="24">
        <f t="shared" si="20"/>
        <v>3.6514508974505588E-2</v>
      </c>
      <c r="O90" s="23">
        <f t="shared" ca="1" si="22"/>
        <v>6.7099704789274434E-2</v>
      </c>
      <c r="P90" s="25">
        <f t="shared" si="24"/>
        <v>2.5930032726140598E-2</v>
      </c>
      <c r="Q90" s="26">
        <f t="shared" si="25"/>
        <v>29063.983999999997</v>
      </c>
      <c r="R90" s="29">
        <f t="shared" si="21"/>
        <v>1.3333093656492491E-3</v>
      </c>
    </row>
    <row r="91" spans="1:18" s="23" customFormat="1" x14ac:dyDescent="0.2">
      <c r="A91" s="23" t="s">
        <v>63</v>
      </c>
      <c r="B91" s="28"/>
      <c r="C91" s="22">
        <v>44162.296999999999</v>
      </c>
      <c r="D91" s="22"/>
      <c r="E91" s="23">
        <f t="shared" si="23"/>
        <v>58392.62318290546</v>
      </c>
      <c r="F91" s="23">
        <f t="shared" si="18"/>
        <v>58392.5</v>
      </c>
      <c r="G91" s="23">
        <f t="shared" si="19"/>
        <v>3.2449168364109937E-2</v>
      </c>
      <c r="J91" s="24">
        <f t="shared" si="20"/>
        <v>3.2449168364109937E-2</v>
      </c>
      <c r="O91" s="23">
        <f t="shared" ca="1" si="22"/>
        <v>6.7134064807470639E-2</v>
      </c>
      <c r="P91" s="25">
        <f t="shared" si="24"/>
        <v>2.6809244910113252E-2</v>
      </c>
      <c r="Q91" s="26">
        <f t="shared" si="25"/>
        <v>29143.796999999999</v>
      </c>
      <c r="R91" s="29">
        <f t="shared" si="21"/>
        <v>1.0529485275223532E-3</v>
      </c>
    </row>
    <row r="92" spans="1:18" s="23" customFormat="1" x14ac:dyDescent="0.2">
      <c r="A92" s="23" t="s">
        <v>64</v>
      </c>
      <c r="B92" s="28" t="s">
        <v>48</v>
      </c>
      <c r="C92" s="22">
        <v>44341.563999999998</v>
      </c>
      <c r="D92" s="22"/>
      <c r="E92" s="23">
        <f t="shared" si="23"/>
        <v>59073.153101766795</v>
      </c>
      <c r="F92" s="23">
        <f t="shared" ref="F92:F123" si="26">ROUND(2*E92,0)/2</f>
        <v>59073</v>
      </c>
      <c r="G92" s="23">
        <f t="shared" si="19"/>
        <v>4.0330474337679334E-2</v>
      </c>
      <c r="J92" s="24">
        <f t="shared" si="20"/>
        <v>4.0330474337679334E-2</v>
      </c>
      <c r="O92" s="23">
        <f t="shared" ca="1" si="22"/>
        <v>6.721123309916209E-2</v>
      </c>
      <c r="P92" s="25">
        <f t="shared" si="24"/>
        <v>2.87709842134189E-2</v>
      </c>
      <c r="Q92" s="26">
        <f t="shared" si="25"/>
        <v>29323.063999999998</v>
      </c>
      <c r="R92" s="29">
        <f t="shared" si="21"/>
        <v>1.6265471603022113E-3</v>
      </c>
    </row>
    <row r="93" spans="1:18" s="23" customFormat="1" x14ac:dyDescent="0.2">
      <c r="A93" s="23" t="s">
        <v>65</v>
      </c>
      <c r="B93" s="28" t="s">
        <v>48</v>
      </c>
      <c r="C93" s="22">
        <v>44370.538999999997</v>
      </c>
      <c r="D93" s="22"/>
      <c r="E93" s="23">
        <f t="shared" si="23"/>
        <v>59183.147436468702</v>
      </c>
      <c r="F93" s="23">
        <f t="shared" si="26"/>
        <v>59183</v>
      </c>
      <c r="G93" s="23">
        <f t="shared" si="19"/>
        <v>3.8838106454932131E-2</v>
      </c>
      <c r="J93" s="24">
        <f t="shared" si="20"/>
        <v>3.8838106454932131E-2</v>
      </c>
      <c r="O93" s="23">
        <f t="shared" ca="1" si="22"/>
        <v>6.7223707033160718E-2</v>
      </c>
      <c r="P93" s="25">
        <f t="shared" si="24"/>
        <v>2.9086300033119749E-2</v>
      </c>
      <c r="Q93" s="26">
        <f t="shared" si="25"/>
        <v>29352.038999999997</v>
      </c>
      <c r="R93" s="29">
        <f t="shared" si="21"/>
        <v>1.5083985130046409E-3</v>
      </c>
    </row>
    <row r="94" spans="1:18" s="23" customFormat="1" x14ac:dyDescent="0.2">
      <c r="A94" s="23" t="s">
        <v>66</v>
      </c>
      <c r="B94" s="28"/>
      <c r="C94" s="22">
        <v>44454.434999999998</v>
      </c>
      <c r="D94" s="22"/>
      <c r="E94" s="23">
        <f t="shared" si="23"/>
        <v>59501.631809347091</v>
      </c>
      <c r="F94" s="23">
        <f t="shared" si="26"/>
        <v>59501.5</v>
      </c>
      <c r="G94" s="23">
        <f t="shared" si="19"/>
        <v>3.4721568546956405E-2</v>
      </c>
      <c r="J94" s="24">
        <f t="shared" si="20"/>
        <v>3.4721568546956405E-2</v>
      </c>
      <c r="O94" s="23">
        <f t="shared" ca="1" si="22"/>
        <v>6.7259824742056717E-2</v>
      </c>
      <c r="P94" s="25">
        <f t="shared" si="24"/>
        <v>2.9996281014814323E-2</v>
      </c>
      <c r="Q94" s="26">
        <f t="shared" si="25"/>
        <v>29435.934999999998</v>
      </c>
      <c r="R94" s="29">
        <f t="shared" si="21"/>
        <v>1.2055873223609922E-3</v>
      </c>
    </row>
    <row r="95" spans="1:18" s="23" customFormat="1" x14ac:dyDescent="0.2">
      <c r="A95" s="23" t="s">
        <v>66</v>
      </c>
      <c r="B95" s="28" t="s">
        <v>48</v>
      </c>
      <c r="C95" s="22">
        <v>44456.42</v>
      </c>
      <c r="D95" s="22"/>
      <c r="E95" s="23">
        <f t="shared" si="23"/>
        <v>59509.167227962564</v>
      </c>
      <c r="F95" s="23">
        <f t="shared" si="26"/>
        <v>59509</v>
      </c>
      <c r="G95" s="23">
        <f t="shared" si="19"/>
        <v>4.4051634373317938E-2</v>
      </c>
      <c r="J95" s="24">
        <f t="shared" si="20"/>
        <v>4.4051634373317938E-2</v>
      </c>
      <c r="O95" s="23">
        <f t="shared" ca="1" si="22"/>
        <v>6.7260675237556619E-2</v>
      </c>
      <c r="P95" s="25">
        <f t="shared" si="24"/>
        <v>3.0017654029333238E-2</v>
      </c>
      <c r="Q95" s="26">
        <f t="shared" si="25"/>
        <v>29437.919999999998</v>
      </c>
      <c r="R95" s="29">
        <f t="shared" si="21"/>
        <v>1.9405464909604865E-3</v>
      </c>
    </row>
    <row r="96" spans="1:18" s="23" customFormat="1" x14ac:dyDescent="0.2">
      <c r="A96" s="23" t="s">
        <v>66</v>
      </c>
      <c r="B96" s="28" t="s">
        <v>48</v>
      </c>
      <c r="C96" s="22">
        <v>44461.423000000003</v>
      </c>
      <c r="D96" s="22"/>
      <c r="E96" s="23">
        <f t="shared" si="23"/>
        <v>59528.159519818102</v>
      </c>
      <c r="F96" s="23">
        <f t="shared" si="26"/>
        <v>59528</v>
      </c>
      <c r="G96" s="23">
        <f t="shared" si="19"/>
        <v>4.202113446808653E-2</v>
      </c>
      <c r="J96" s="24">
        <f t="shared" si="20"/>
        <v>4.202113446808653E-2</v>
      </c>
      <c r="O96" s="23">
        <f t="shared" ca="1" si="22"/>
        <v>6.726282982615639E-2</v>
      </c>
      <c r="P96" s="25">
        <f t="shared" si="24"/>
        <v>3.0071787433787751E-2</v>
      </c>
      <c r="Q96" s="26">
        <f t="shared" si="25"/>
        <v>29442.923000000003</v>
      </c>
      <c r="R96" s="29">
        <f t="shared" si="21"/>
        <v>1.7657757419850097E-3</v>
      </c>
    </row>
    <row r="97" spans="1:18" s="23" customFormat="1" x14ac:dyDescent="0.2">
      <c r="A97" s="23" t="s">
        <v>66</v>
      </c>
      <c r="B97" s="28" t="s">
        <v>48</v>
      </c>
      <c r="C97" s="22">
        <v>44466.427000000003</v>
      </c>
      <c r="D97" s="22"/>
      <c r="E97" s="23">
        <f t="shared" si="23"/>
        <v>59547.155607854285</v>
      </c>
      <c r="F97" s="23">
        <f t="shared" si="26"/>
        <v>59547</v>
      </c>
      <c r="G97" s="23">
        <f t="shared" si="19"/>
        <v>4.0990634566696826E-2</v>
      </c>
      <c r="J97" s="24">
        <f t="shared" si="20"/>
        <v>4.0990634566696826E-2</v>
      </c>
      <c r="O97" s="23">
        <f t="shared" ca="1" si="22"/>
        <v>6.7264984414756146E-2</v>
      </c>
      <c r="P97" s="25">
        <f t="shared" si="24"/>
        <v>3.0125904212544595E-2</v>
      </c>
      <c r="Q97" s="26">
        <f t="shared" si="25"/>
        <v>29447.927000000003</v>
      </c>
      <c r="R97" s="29">
        <f t="shared" si="21"/>
        <v>1.6802321221804806E-3</v>
      </c>
    </row>
    <row r="98" spans="1:18" s="23" customFormat="1" x14ac:dyDescent="0.2">
      <c r="A98" s="23" t="s">
        <v>67</v>
      </c>
      <c r="B98" s="28"/>
      <c r="C98" s="22">
        <v>44487.358999999997</v>
      </c>
      <c r="D98" s="22"/>
      <c r="E98" s="23">
        <f t="shared" si="23"/>
        <v>59626.617261486026</v>
      </c>
      <c r="F98" s="23">
        <f t="shared" si="26"/>
        <v>59626.5</v>
      </c>
      <c r="G98" s="23">
        <f t="shared" si="19"/>
        <v>3.0889332316291984E-2</v>
      </c>
      <c r="J98" s="24">
        <f t="shared" si="20"/>
        <v>3.0889332316291984E-2</v>
      </c>
      <c r="O98" s="23">
        <f t="shared" ca="1" si="22"/>
        <v>6.7273999667055148E-2</v>
      </c>
      <c r="P98" s="25">
        <f t="shared" si="24"/>
        <v>3.0352158739876026E-2</v>
      </c>
      <c r="Q98" s="26">
        <f t="shared" si="25"/>
        <v>29468.858999999997</v>
      </c>
      <c r="R98" s="29">
        <f t="shared" si="21"/>
        <v>9.5415085094632032E-4</v>
      </c>
    </row>
    <row r="99" spans="1:18" s="23" customFormat="1" x14ac:dyDescent="0.2">
      <c r="A99" s="23" t="s">
        <v>67</v>
      </c>
      <c r="B99" s="28"/>
      <c r="C99" s="22">
        <v>44487.373</v>
      </c>
      <c r="D99" s="22"/>
      <c r="E99" s="23">
        <f t="shared" si="23"/>
        <v>59626.670408015314</v>
      </c>
      <c r="F99" s="23">
        <f t="shared" si="26"/>
        <v>59626.5</v>
      </c>
      <c r="G99" s="23">
        <f t="shared" si="19"/>
        <v>4.488933231914416E-2</v>
      </c>
      <c r="J99" s="24">
        <f t="shared" si="20"/>
        <v>4.488933231914416E-2</v>
      </c>
      <c r="O99" s="23">
        <f t="shared" ca="1" si="22"/>
        <v>6.7273999667055148E-2</v>
      </c>
      <c r="P99" s="25">
        <f t="shared" si="24"/>
        <v>3.0352158739876026E-2</v>
      </c>
      <c r="Q99" s="26">
        <f t="shared" si="25"/>
        <v>29468.873</v>
      </c>
      <c r="R99" s="29">
        <f t="shared" si="21"/>
        <v>2.0150521560585604E-3</v>
      </c>
    </row>
    <row r="100" spans="1:18" s="23" customFormat="1" x14ac:dyDescent="0.2">
      <c r="A100" s="23" t="s">
        <v>68</v>
      </c>
      <c r="B100" s="28"/>
      <c r="C100" s="22">
        <v>44708.642999999996</v>
      </c>
      <c r="D100" s="22"/>
      <c r="E100" s="23">
        <f t="shared" si="23"/>
        <v>60466.651303252278</v>
      </c>
      <c r="F100" s="23">
        <f t="shared" si="26"/>
        <v>60466.5</v>
      </c>
      <c r="G100" s="23">
        <f t="shared" si="19"/>
        <v>3.9856704861449543E-2</v>
      </c>
      <c r="J100" s="24">
        <f t="shared" si="20"/>
        <v>3.9856704861449543E-2</v>
      </c>
      <c r="O100" s="23">
        <f t="shared" ca="1" si="22"/>
        <v>6.7369255163044608E-2</v>
      </c>
      <c r="P100" s="25">
        <f t="shared" si="24"/>
        <v>3.2723973885343496E-2</v>
      </c>
      <c r="Q100" s="26">
        <f t="shared" si="25"/>
        <v>29690.142999999996</v>
      </c>
      <c r="R100" s="29">
        <f t="shared" si="21"/>
        <v>1.5885569224126956E-3</v>
      </c>
    </row>
    <row r="101" spans="1:18" s="23" customFormat="1" x14ac:dyDescent="0.2">
      <c r="A101" s="23" t="s">
        <v>68</v>
      </c>
      <c r="B101" s="28" t="s">
        <v>48</v>
      </c>
      <c r="C101" s="22">
        <v>44734.597000000002</v>
      </c>
      <c r="D101" s="22"/>
      <c r="E101" s="23">
        <f t="shared" si="23"/>
        <v>60565.177376172171</v>
      </c>
      <c r="F101" s="23">
        <f t="shared" si="26"/>
        <v>60565</v>
      </c>
      <c r="G101" s="23">
        <f t="shared" si="19"/>
        <v>4.6724902720598038E-2</v>
      </c>
      <c r="J101" s="24">
        <f t="shared" si="20"/>
        <v>4.6724902720598038E-2</v>
      </c>
      <c r="O101" s="23">
        <f t="shared" ca="1" si="22"/>
        <v>6.7380425003943367E-2</v>
      </c>
      <c r="P101" s="25">
        <f t="shared" si="24"/>
        <v>3.2999731281428024E-2</v>
      </c>
      <c r="Q101" s="26">
        <f t="shared" si="25"/>
        <v>29716.097000000002</v>
      </c>
      <c r="R101" s="29">
        <f t="shared" si="21"/>
        <v>2.18321653424935E-3</v>
      </c>
    </row>
    <row r="102" spans="1:18" s="23" customFormat="1" x14ac:dyDescent="0.2">
      <c r="A102" s="23" t="s">
        <v>68</v>
      </c>
      <c r="B102" s="28"/>
      <c r="C102" s="22">
        <v>44755.538999999997</v>
      </c>
      <c r="D102" s="22"/>
      <c r="E102" s="23">
        <f t="shared" si="23"/>
        <v>60644.676991610548</v>
      </c>
      <c r="F102" s="23">
        <f t="shared" si="26"/>
        <v>60644.5</v>
      </c>
      <c r="G102" s="23">
        <f t="shared" si="19"/>
        <v>4.6623600472230464E-2</v>
      </c>
      <c r="J102" s="24">
        <f t="shared" si="20"/>
        <v>4.6623600472230464E-2</v>
      </c>
      <c r="O102" s="23">
        <f t="shared" ca="1" si="22"/>
        <v>6.7389440256242369E-2</v>
      </c>
      <c r="P102" s="25">
        <f t="shared" si="24"/>
        <v>3.3221916985722993E-2</v>
      </c>
      <c r="Q102" s="26">
        <f t="shared" si="25"/>
        <v>29737.038999999997</v>
      </c>
      <c r="R102" s="29">
        <f t="shared" si="21"/>
        <v>2.173760120994169E-3</v>
      </c>
    </row>
    <row r="103" spans="1:18" s="23" customFormat="1" x14ac:dyDescent="0.2">
      <c r="A103" s="23" t="s">
        <v>68</v>
      </c>
      <c r="B103" s="28"/>
      <c r="C103" s="22">
        <v>44755.540999999997</v>
      </c>
      <c r="D103" s="22"/>
      <c r="E103" s="23">
        <f t="shared" si="23"/>
        <v>60644.684583971874</v>
      </c>
      <c r="F103" s="23">
        <f t="shared" si="26"/>
        <v>60644.5</v>
      </c>
      <c r="G103" s="23">
        <f t="shared" si="19"/>
        <v>4.8623600472637918E-2</v>
      </c>
      <c r="J103" s="24">
        <f t="shared" si="20"/>
        <v>4.8623600472637918E-2</v>
      </c>
      <c r="O103" s="23">
        <f t="shared" ca="1" si="22"/>
        <v>6.7389440256242369E-2</v>
      </c>
      <c r="P103" s="25">
        <f t="shared" si="24"/>
        <v>3.3221916985722993E-2</v>
      </c>
      <c r="Q103" s="26">
        <f t="shared" si="25"/>
        <v>29737.040999999997</v>
      </c>
      <c r="R103" s="29">
        <f t="shared" si="21"/>
        <v>2.3642545229227143E-3</v>
      </c>
    </row>
    <row r="104" spans="1:18" s="23" customFormat="1" x14ac:dyDescent="0.2">
      <c r="A104" s="23" t="s">
        <v>69</v>
      </c>
      <c r="B104" s="28"/>
      <c r="C104" s="22">
        <v>44770.550999999999</v>
      </c>
      <c r="D104" s="22"/>
      <c r="E104" s="23">
        <f t="shared" si="23"/>
        <v>60701.665255719105</v>
      </c>
      <c r="F104" s="23">
        <f t="shared" si="26"/>
        <v>60701.5</v>
      </c>
      <c r="G104" s="23">
        <f t="shared" si="19"/>
        <v>4.3532100760785397E-2</v>
      </c>
      <c r="J104" s="24">
        <f t="shared" si="20"/>
        <v>4.3532100760785397E-2</v>
      </c>
      <c r="O104" s="23">
        <f t="shared" ca="1" si="22"/>
        <v>6.7395904022041653E-2</v>
      </c>
      <c r="P104" s="25">
        <f t="shared" si="24"/>
        <v>3.3381008827458265E-2</v>
      </c>
      <c r="Q104" s="26">
        <f t="shared" si="25"/>
        <v>29752.050999999999</v>
      </c>
      <c r="R104" s="29">
        <f t="shared" si="21"/>
        <v>1.8950437966471726E-3</v>
      </c>
    </row>
    <row r="105" spans="1:18" s="23" customFormat="1" x14ac:dyDescent="0.2">
      <c r="A105" s="23" t="s">
        <v>70</v>
      </c>
      <c r="B105" s="28"/>
      <c r="C105" s="22">
        <v>44779.512000000002</v>
      </c>
      <c r="D105" s="22"/>
      <c r="E105" s="23">
        <f t="shared" si="23"/>
        <v>60735.682830637619</v>
      </c>
      <c r="F105" s="23">
        <f t="shared" si="26"/>
        <v>60735.5</v>
      </c>
      <c r="G105" s="23">
        <f t="shared" si="19"/>
        <v>4.8161732505832333E-2</v>
      </c>
      <c r="J105" s="24">
        <f t="shared" si="20"/>
        <v>4.8161732505832333E-2</v>
      </c>
      <c r="O105" s="23">
        <f t="shared" ca="1" si="22"/>
        <v>6.7399759601641226E-2</v>
      </c>
      <c r="P105" s="25">
        <f t="shared" si="24"/>
        <v>3.3475821119254533E-2</v>
      </c>
      <c r="Q105" s="26">
        <f t="shared" si="25"/>
        <v>29761.012000000002</v>
      </c>
      <c r="R105" s="29">
        <f t="shared" si="21"/>
        <v>2.3195524779633468E-3</v>
      </c>
    </row>
    <row r="106" spans="1:18" s="23" customFormat="1" x14ac:dyDescent="0.2">
      <c r="A106" s="23" t="s">
        <v>70</v>
      </c>
      <c r="B106" s="28" t="s">
        <v>48</v>
      </c>
      <c r="C106" s="22">
        <v>44780.434999999998</v>
      </c>
      <c r="D106" s="22"/>
      <c r="E106" s="23">
        <f t="shared" si="23"/>
        <v>60739.186705389278</v>
      </c>
      <c r="F106" s="23">
        <f t="shared" si="26"/>
        <v>60739</v>
      </c>
      <c r="G106" s="23">
        <f t="shared" si="19"/>
        <v>4.9182429887878243E-2</v>
      </c>
      <c r="J106" s="24">
        <f t="shared" si="20"/>
        <v>4.9182429887878243E-2</v>
      </c>
      <c r="O106" s="23">
        <f t="shared" ca="1" si="22"/>
        <v>6.7400156499541189E-2</v>
      </c>
      <c r="P106" s="25">
        <f t="shared" si="24"/>
        <v>3.3485577604353889E-2</v>
      </c>
      <c r="Q106" s="26">
        <f t="shared" si="25"/>
        <v>29761.934999999998</v>
      </c>
      <c r="R106" s="29">
        <f t="shared" si="21"/>
        <v>2.4189114096760593E-3</v>
      </c>
    </row>
    <row r="107" spans="1:18" s="23" customFormat="1" x14ac:dyDescent="0.2">
      <c r="A107" s="23" t="s">
        <v>70</v>
      </c>
      <c r="B107" s="28" t="s">
        <v>48</v>
      </c>
      <c r="C107" s="22">
        <v>44791.485999999997</v>
      </c>
      <c r="D107" s="22"/>
      <c r="E107" s="23">
        <f t="shared" si="23"/>
        <v>60781.138297892845</v>
      </c>
      <c r="F107" s="23">
        <f t="shared" si="26"/>
        <v>60781</v>
      </c>
      <c r="G107" s="23">
        <f t="shared" si="19"/>
        <v>3.6430798514629714E-2</v>
      </c>
      <c r="J107" s="24">
        <f t="shared" si="20"/>
        <v>3.6430798514629714E-2</v>
      </c>
      <c r="O107" s="23">
        <f t="shared" ca="1" si="22"/>
        <v>6.7404919274340655E-2</v>
      </c>
      <c r="P107" s="25">
        <f t="shared" si="24"/>
        <v>3.3602602769703595E-2</v>
      </c>
      <c r="Q107" s="26">
        <f t="shared" si="25"/>
        <v>29772.985999999997</v>
      </c>
      <c r="R107" s="29">
        <f t="shared" si="21"/>
        <v>1.3272030804135466E-3</v>
      </c>
    </row>
    <row r="108" spans="1:18" s="23" customFormat="1" x14ac:dyDescent="0.2">
      <c r="A108" s="23" t="s">
        <v>70</v>
      </c>
      <c r="B108" s="28"/>
      <c r="C108" s="22">
        <v>44793.466999999997</v>
      </c>
      <c r="D108" s="22"/>
      <c r="E108" s="23">
        <f t="shared" si="23"/>
        <v>60788.658531785666</v>
      </c>
      <c r="F108" s="23">
        <f t="shared" si="26"/>
        <v>60788.5</v>
      </c>
      <c r="G108" s="23">
        <f t="shared" si="19"/>
        <v>4.176086434017634E-2</v>
      </c>
      <c r="J108" s="24">
        <f t="shared" si="20"/>
        <v>4.176086434017634E-2</v>
      </c>
      <c r="O108" s="23">
        <f t="shared" ca="1" si="22"/>
        <v>6.7405769769840571E-2</v>
      </c>
      <c r="P108" s="25">
        <f t="shared" si="24"/>
        <v>3.3623489867249917E-2</v>
      </c>
      <c r="Q108" s="26">
        <f t="shared" si="25"/>
        <v>29774.966999999997</v>
      </c>
      <c r="R108" s="29">
        <f t="shared" si="21"/>
        <v>1.7439697904386119E-3</v>
      </c>
    </row>
    <row r="109" spans="1:18" s="23" customFormat="1" x14ac:dyDescent="0.2">
      <c r="A109" s="23" t="s">
        <v>70</v>
      </c>
      <c r="B109" s="28"/>
      <c r="C109" s="22">
        <v>44811.379000000001</v>
      </c>
      <c r="D109" s="22"/>
      <c r="E109" s="23">
        <f t="shared" si="23"/>
        <v>60856.655719816074</v>
      </c>
      <c r="F109" s="23">
        <f t="shared" si="26"/>
        <v>60856.5</v>
      </c>
      <c r="G109" s="23">
        <f t="shared" si="19"/>
        <v>4.1020127835508902E-2</v>
      </c>
      <c r="J109" s="24">
        <f t="shared" si="20"/>
        <v>4.1020127835508902E-2</v>
      </c>
      <c r="O109" s="23">
        <f t="shared" ca="1" si="22"/>
        <v>6.7413480929039718E-2</v>
      </c>
      <c r="P109" s="25">
        <f t="shared" si="24"/>
        <v>3.3812723690367683E-2</v>
      </c>
      <c r="Q109" s="26">
        <f t="shared" si="25"/>
        <v>29792.879000000001</v>
      </c>
      <c r="R109" s="29">
        <f t="shared" si="21"/>
        <v>1.6826508876414922E-3</v>
      </c>
    </row>
    <row r="110" spans="1:18" s="23" customFormat="1" x14ac:dyDescent="0.2">
      <c r="A110" s="23" t="s">
        <v>70</v>
      </c>
      <c r="B110" s="28"/>
      <c r="C110" s="22">
        <v>44811.381000000001</v>
      </c>
      <c r="D110" s="22"/>
      <c r="E110" s="23">
        <f t="shared" si="23"/>
        <v>60856.663312177399</v>
      </c>
      <c r="F110" s="23">
        <f t="shared" si="26"/>
        <v>60856.5</v>
      </c>
      <c r="G110" s="23">
        <f t="shared" si="19"/>
        <v>4.3020127835916355E-2</v>
      </c>
      <c r="J110" s="24">
        <f t="shared" si="20"/>
        <v>4.3020127835916355E-2</v>
      </c>
      <c r="O110" s="23">
        <f t="shared" ca="1" si="22"/>
        <v>6.7413480929039718E-2</v>
      </c>
      <c r="P110" s="25">
        <f t="shared" si="24"/>
        <v>3.3812723690367683E-2</v>
      </c>
      <c r="Q110" s="26">
        <f t="shared" si="25"/>
        <v>29792.881000000001</v>
      </c>
      <c r="R110" s="29">
        <f t="shared" si="21"/>
        <v>1.8507313990185853E-3</v>
      </c>
    </row>
    <row r="111" spans="1:18" s="23" customFormat="1" x14ac:dyDescent="0.2">
      <c r="A111" s="23" t="s">
        <v>70</v>
      </c>
      <c r="B111" s="28"/>
      <c r="C111" s="22">
        <v>44811.381999999998</v>
      </c>
      <c r="D111" s="22"/>
      <c r="E111" s="23">
        <f t="shared" si="23"/>
        <v>60856.667108358051</v>
      </c>
      <c r="F111" s="23">
        <f t="shared" si="26"/>
        <v>60856.5</v>
      </c>
      <c r="G111" s="23">
        <f t="shared" si="19"/>
        <v>4.4020127832482103E-2</v>
      </c>
      <c r="J111" s="24">
        <f t="shared" si="20"/>
        <v>4.4020127832482103E-2</v>
      </c>
      <c r="O111" s="23">
        <f t="shared" ca="1" si="22"/>
        <v>6.7413480929039718E-2</v>
      </c>
      <c r="P111" s="25">
        <f t="shared" si="24"/>
        <v>3.3812723690367683E-2</v>
      </c>
      <c r="Q111" s="26">
        <f t="shared" si="25"/>
        <v>29792.881999999998</v>
      </c>
      <c r="R111" s="29">
        <f t="shared" si="21"/>
        <v>1.9377716543880655E-3</v>
      </c>
    </row>
    <row r="112" spans="1:18" s="23" customFormat="1" x14ac:dyDescent="0.2">
      <c r="A112" s="23" t="s">
        <v>70</v>
      </c>
      <c r="B112" s="28"/>
      <c r="C112" s="22">
        <v>44817.436000000002</v>
      </c>
      <c r="D112" s="22"/>
      <c r="E112" s="23">
        <f t="shared" si="23"/>
        <v>60879.649186090086</v>
      </c>
      <c r="F112" s="23">
        <f t="shared" si="26"/>
        <v>60879.5</v>
      </c>
      <c r="G112" s="23">
        <f t="shared" si="19"/>
        <v>3.9298996372963302E-2</v>
      </c>
      <c r="J112" s="24">
        <f t="shared" si="20"/>
        <v>3.9298996372963302E-2</v>
      </c>
      <c r="O112" s="23">
        <f t="shared" ca="1" si="22"/>
        <v>6.7416089115239428E-2</v>
      </c>
      <c r="P112" s="25">
        <f t="shared" si="24"/>
        <v>3.3876670892528021E-2</v>
      </c>
      <c r="Q112" s="26">
        <f t="shared" si="25"/>
        <v>29798.936000000002</v>
      </c>
      <c r="R112" s="29">
        <f t="shared" si="21"/>
        <v>1.5444111159221828E-3</v>
      </c>
    </row>
    <row r="113" spans="1:18" s="23" customFormat="1" x14ac:dyDescent="0.2">
      <c r="A113" s="23" t="s">
        <v>70</v>
      </c>
      <c r="B113" s="28"/>
      <c r="C113" s="22">
        <v>44874.317000000003</v>
      </c>
      <c r="D113" s="22"/>
      <c r="E113" s="23">
        <f t="shared" si="23"/>
        <v>61095.579738365472</v>
      </c>
      <c r="F113" s="23">
        <f t="shared" si="26"/>
        <v>61095.5</v>
      </c>
      <c r="G113" s="23">
        <f t="shared" ref="G113:G144" si="27">+C113-(C$7+F113*C$8)</f>
        <v>2.1004892165365163E-2</v>
      </c>
      <c r="J113" s="24">
        <f t="shared" ref="J113:J144" si="28">G113</f>
        <v>2.1004892165365163E-2</v>
      </c>
      <c r="O113" s="23">
        <f t="shared" ca="1" si="22"/>
        <v>6.7440583385636715E-2</v>
      </c>
      <c r="P113" s="25">
        <f t="shared" si="24"/>
        <v>3.4475759946774223E-2</v>
      </c>
      <c r="Q113" s="26">
        <f t="shared" si="25"/>
        <v>29855.817000000003</v>
      </c>
      <c r="R113" s="29">
        <f t="shared" ref="R113:R144" si="29">+(U113-G113)^2</f>
        <v>4.4120549487861884E-4</v>
      </c>
    </row>
    <row r="114" spans="1:18" s="23" customFormat="1" x14ac:dyDescent="0.2">
      <c r="A114" s="23" t="s">
        <v>71</v>
      </c>
      <c r="B114" s="28"/>
      <c r="C114" s="22">
        <v>44874.334999999999</v>
      </c>
      <c r="D114" s="22"/>
      <c r="E114" s="23">
        <f t="shared" si="23"/>
        <v>61095.648069617389</v>
      </c>
      <c r="F114" s="23">
        <f t="shared" si="26"/>
        <v>61095.5</v>
      </c>
      <c r="G114" s="23">
        <f t="shared" si="27"/>
        <v>3.9004892161756288E-2</v>
      </c>
      <c r="J114" s="24">
        <f t="shared" si="28"/>
        <v>3.9004892161756288E-2</v>
      </c>
      <c r="O114" s="23">
        <f t="shared" ref="O114:O145" ca="1" si="30">+C$11+C$12*F114</f>
        <v>6.7440583385636715E-2</v>
      </c>
      <c r="P114" s="25">
        <f t="shared" si="24"/>
        <v>3.4475759946774223E-2</v>
      </c>
      <c r="Q114" s="26">
        <f t="shared" si="25"/>
        <v>29855.834999999999</v>
      </c>
      <c r="R114" s="29">
        <f t="shared" si="29"/>
        <v>1.5213816125502371E-3</v>
      </c>
    </row>
    <row r="115" spans="1:18" s="23" customFormat="1" x14ac:dyDescent="0.2">
      <c r="A115" s="23" t="s">
        <v>71</v>
      </c>
      <c r="B115" s="28"/>
      <c r="C115" s="22">
        <v>44879.339</v>
      </c>
      <c r="D115" s="22"/>
      <c r="E115" s="23">
        <f t="shared" si="23"/>
        <v>61114.644157653573</v>
      </c>
      <c r="F115" s="23">
        <f t="shared" si="26"/>
        <v>61114.5</v>
      </c>
      <c r="G115" s="23">
        <f t="shared" si="27"/>
        <v>3.7974392260366585E-2</v>
      </c>
      <c r="J115" s="24">
        <f t="shared" si="28"/>
        <v>3.7974392260366585E-2</v>
      </c>
      <c r="O115" s="23">
        <f t="shared" ca="1" si="30"/>
        <v>6.7442737974236472E-2</v>
      </c>
      <c r="P115" s="25">
        <f t="shared" si="24"/>
        <v>3.4528330045311029E-2</v>
      </c>
      <c r="Q115" s="26">
        <f t="shared" si="25"/>
        <v>29860.839</v>
      </c>
      <c r="R115" s="29">
        <f t="shared" si="29"/>
        <v>1.4420544675441897E-3</v>
      </c>
    </row>
    <row r="116" spans="1:18" s="23" customFormat="1" x14ac:dyDescent="0.2">
      <c r="A116" s="23" t="s">
        <v>72</v>
      </c>
      <c r="B116" s="28" t="s">
        <v>48</v>
      </c>
      <c r="C116" s="22">
        <v>44910.296000000002</v>
      </c>
      <c r="D116" s="22"/>
      <c r="E116" s="23">
        <f t="shared" si="23"/>
        <v>61232.162522428975</v>
      </c>
      <c r="F116" s="23">
        <f t="shared" si="26"/>
        <v>61232</v>
      </c>
      <c r="G116" s="23">
        <f t="shared" si="27"/>
        <v>4.2812090207007714E-2</v>
      </c>
      <c r="J116" s="24">
        <f t="shared" si="28"/>
        <v>4.2812090207007714E-2</v>
      </c>
      <c r="O116" s="23">
        <f t="shared" ca="1" si="30"/>
        <v>6.7456062403735001E-2</v>
      </c>
      <c r="P116" s="25">
        <f t="shared" si="24"/>
        <v>3.4852969594246885E-2</v>
      </c>
      <c r="Q116" s="26">
        <f t="shared" si="25"/>
        <v>29891.796000000002</v>
      </c>
      <c r="R116" s="29">
        <f t="shared" si="29"/>
        <v>1.8328750678929659E-3</v>
      </c>
    </row>
    <row r="117" spans="1:18" s="23" customFormat="1" x14ac:dyDescent="0.2">
      <c r="A117" s="23" t="s">
        <v>73</v>
      </c>
      <c r="B117" s="28"/>
      <c r="C117" s="22">
        <v>45075.593999999997</v>
      </c>
      <c r="D117" s="22"/>
      <c r="E117" s="23">
        <f t="shared" ref="E117:E148" si="31">+(C117-C$7)/C$8</f>
        <v>61859.663593612953</v>
      </c>
      <c r="F117" s="23">
        <f t="shared" si="26"/>
        <v>61859.5</v>
      </c>
      <c r="G117" s="23">
        <f t="shared" si="27"/>
        <v>4.309426433610497E-2</v>
      </c>
      <c r="J117" s="24">
        <f t="shared" si="28"/>
        <v>4.309426433610497E-2</v>
      </c>
      <c r="O117" s="23">
        <f t="shared" ca="1" si="30"/>
        <v>6.7527220527227122E-2</v>
      </c>
      <c r="P117" s="25">
        <f t="shared" ref="P117:P148" si="32">+H$3+H$4*F117+H$5*F117^2+H$6*SIN(RADIANS(H$7*F117+H$8))</f>
        <v>3.6572699764453764E-2</v>
      </c>
      <c r="Q117" s="26">
        <f t="shared" ref="Q117:Q148" si="33">+C117-15018.5</f>
        <v>30057.093999999997</v>
      </c>
      <c r="R117" s="29">
        <f t="shared" si="29"/>
        <v>1.8571156186700888E-3</v>
      </c>
    </row>
    <row r="118" spans="1:18" s="23" customFormat="1" x14ac:dyDescent="0.2">
      <c r="A118" s="23" t="s">
        <v>73</v>
      </c>
      <c r="B118" s="28"/>
      <c r="C118" s="22">
        <v>45104.563999999998</v>
      </c>
      <c r="D118" s="22"/>
      <c r="E118" s="23">
        <f t="shared" si="31"/>
        <v>61969.638947411549</v>
      </c>
      <c r="F118" s="23">
        <f t="shared" si="26"/>
        <v>61969.5</v>
      </c>
      <c r="G118" s="23">
        <f t="shared" si="27"/>
        <v>3.6601896455977112E-2</v>
      </c>
      <c r="J118" s="24">
        <f t="shared" si="28"/>
        <v>3.6601896455977112E-2</v>
      </c>
      <c r="O118" s="23">
        <f t="shared" ca="1" si="30"/>
        <v>6.7539694461225749E-2</v>
      </c>
      <c r="P118" s="25">
        <f t="shared" si="32"/>
        <v>3.6871656890641258E-2</v>
      </c>
      <c r="Q118" s="26">
        <f t="shared" si="33"/>
        <v>30086.063999999998</v>
      </c>
      <c r="R118" s="29">
        <f t="shared" si="29"/>
        <v>1.33969882417407E-3</v>
      </c>
    </row>
    <row r="119" spans="1:18" s="23" customFormat="1" x14ac:dyDescent="0.2">
      <c r="A119" s="23" t="s">
        <v>74</v>
      </c>
      <c r="B119" s="28" t="s">
        <v>48</v>
      </c>
      <c r="C119" s="22">
        <v>45139.482000000004</v>
      </c>
      <c r="D119" s="22"/>
      <c r="E119" s="23">
        <f t="shared" si="31"/>
        <v>62102.193983791942</v>
      </c>
      <c r="F119" s="23">
        <f t="shared" si="26"/>
        <v>62102</v>
      </c>
      <c r="G119" s="23">
        <f t="shared" si="27"/>
        <v>5.1099726057145745E-2</v>
      </c>
      <c r="J119" s="24">
        <f t="shared" si="28"/>
        <v>5.1099726057145745E-2</v>
      </c>
      <c r="O119" s="23">
        <f t="shared" ca="1" si="30"/>
        <v>6.7554719881724082E-2</v>
      </c>
      <c r="P119" s="25">
        <f t="shared" si="32"/>
        <v>3.7230737156873132E-2</v>
      </c>
      <c r="Q119" s="26">
        <f t="shared" si="33"/>
        <v>30120.982000000004</v>
      </c>
      <c r="R119" s="29">
        <f t="shared" si="29"/>
        <v>2.6111820031153397E-3</v>
      </c>
    </row>
    <row r="120" spans="1:18" s="23" customFormat="1" x14ac:dyDescent="0.2">
      <c r="A120" s="23" t="s">
        <v>74</v>
      </c>
      <c r="B120" s="28"/>
      <c r="C120" s="22">
        <v>45175.434999999998</v>
      </c>
      <c r="D120" s="22"/>
      <c r="E120" s="23">
        <f t="shared" si="31"/>
        <v>62238.678067158195</v>
      </c>
      <c r="F120" s="23">
        <f t="shared" si="26"/>
        <v>62238.5</v>
      </c>
      <c r="G120" s="23">
        <f t="shared" si="27"/>
        <v>4.6906924093491398E-2</v>
      </c>
      <c r="J120" s="24">
        <f t="shared" si="28"/>
        <v>4.6906924093491398E-2</v>
      </c>
      <c r="O120" s="23">
        <f t="shared" ca="1" si="30"/>
        <v>6.7570198899822367E-2</v>
      </c>
      <c r="P120" s="25">
        <f t="shared" si="32"/>
        <v>3.7599467313701063E-2</v>
      </c>
      <c r="Q120" s="26">
        <f t="shared" si="33"/>
        <v>30156.934999999998</v>
      </c>
      <c r="R120" s="29">
        <f t="shared" si="29"/>
        <v>2.2002595279125639E-3</v>
      </c>
    </row>
    <row r="121" spans="1:18" s="23" customFormat="1" x14ac:dyDescent="0.2">
      <c r="A121" s="23" t="s">
        <v>74</v>
      </c>
      <c r="B121" s="28"/>
      <c r="C121" s="22">
        <v>45175.438000000002</v>
      </c>
      <c r="D121" s="22"/>
      <c r="E121" s="23">
        <f t="shared" si="31"/>
        <v>62238.689455700194</v>
      </c>
      <c r="F121" s="23">
        <f t="shared" si="26"/>
        <v>62238.5</v>
      </c>
      <c r="G121" s="23">
        <f t="shared" si="27"/>
        <v>4.9906924097740557E-2</v>
      </c>
      <c r="J121" s="24">
        <f t="shared" si="28"/>
        <v>4.9906924097740557E-2</v>
      </c>
      <c r="O121" s="23">
        <f t="shared" ca="1" si="30"/>
        <v>6.7570198899822367E-2</v>
      </c>
      <c r="P121" s="25">
        <f t="shared" si="32"/>
        <v>3.7599467313701063E-2</v>
      </c>
      <c r="Q121" s="26">
        <f t="shared" si="33"/>
        <v>30156.938000000002</v>
      </c>
      <c r="R121" s="29">
        <f t="shared" si="29"/>
        <v>2.4907010728976373E-3</v>
      </c>
    </row>
    <row r="122" spans="1:18" s="23" customFormat="1" x14ac:dyDescent="0.2">
      <c r="A122" s="23" t="s">
        <v>75</v>
      </c>
      <c r="B122" s="28" t="s">
        <v>48</v>
      </c>
      <c r="C122" s="22">
        <v>45197.434999999998</v>
      </c>
      <c r="D122" s="22"/>
      <c r="E122" s="23">
        <f t="shared" si="31"/>
        <v>62322.194041737726</v>
      </c>
      <c r="F122" s="23">
        <f t="shared" si="26"/>
        <v>62322</v>
      </c>
      <c r="G122" s="23">
        <f t="shared" si="27"/>
        <v>5.111499028862454E-2</v>
      </c>
      <c r="J122" s="24">
        <f t="shared" si="28"/>
        <v>5.111499028862454E-2</v>
      </c>
      <c r="O122" s="23">
        <f t="shared" ca="1" si="30"/>
        <v>6.7579667749721323E-2</v>
      </c>
      <c r="P122" s="25">
        <f t="shared" si="32"/>
        <v>3.7824424409702087E-2</v>
      </c>
      <c r="Q122" s="26">
        <f t="shared" si="33"/>
        <v>30178.934999999998</v>
      </c>
      <c r="R122" s="29">
        <f t="shared" si="29"/>
        <v>2.6127422322061809E-3</v>
      </c>
    </row>
    <row r="123" spans="1:18" s="23" customFormat="1" x14ac:dyDescent="0.2">
      <c r="A123" s="23" t="s">
        <v>75</v>
      </c>
      <c r="B123" s="28" t="s">
        <v>48</v>
      </c>
      <c r="C123" s="22">
        <v>45207.428999999996</v>
      </c>
      <c r="D123" s="22"/>
      <c r="E123" s="23">
        <f t="shared" si="31"/>
        <v>62360.133071280805</v>
      </c>
      <c r="F123" s="23">
        <f t="shared" si="26"/>
        <v>62360</v>
      </c>
      <c r="G123" s="23">
        <f t="shared" si="27"/>
        <v>3.5053990482992958E-2</v>
      </c>
      <c r="J123" s="24">
        <f t="shared" si="28"/>
        <v>3.5053990482992958E-2</v>
      </c>
      <c r="O123" s="23">
        <f t="shared" ca="1" si="30"/>
        <v>6.758397692692085E-2</v>
      </c>
      <c r="P123" s="25">
        <f t="shared" si="32"/>
        <v>3.7926647112822148E-2</v>
      </c>
      <c r="Q123" s="26">
        <f t="shared" si="33"/>
        <v>30188.928999999996</v>
      </c>
      <c r="R123" s="29">
        <f t="shared" si="29"/>
        <v>1.2287822487817609E-3</v>
      </c>
    </row>
    <row r="124" spans="1:18" s="23" customFormat="1" x14ac:dyDescent="0.2">
      <c r="A124" s="23" t="s">
        <v>75</v>
      </c>
      <c r="B124" s="28" t="s">
        <v>48</v>
      </c>
      <c r="C124" s="22">
        <v>45207.432999999997</v>
      </c>
      <c r="D124" s="22"/>
      <c r="E124" s="23">
        <f t="shared" si="31"/>
        <v>62360.148256003456</v>
      </c>
      <c r="F124" s="23">
        <f t="shared" ref="F124:F155" si="34">ROUND(2*E124,0)/2</f>
        <v>62360</v>
      </c>
      <c r="G124" s="23">
        <f t="shared" si="27"/>
        <v>3.9053990483807866E-2</v>
      </c>
      <c r="J124" s="24">
        <f t="shared" si="28"/>
        <v>3.9053990483807866E-2</v>
      </c>
      <c r="O124" s="23">
        <f t="shared" ca="1" si="30"/>
        <v>6.758397692692085E-2</v>
      </c>
      <c r="P124" s="25">
        <f t="shared" si="32"/>
        <v>3.7926647112822148E-2</v>
      </c>
      <c r="Q124" s="26">
        <f t="shared" si="33"/>
        <v>30188.932999999997</v>
      </c>
      <c r="R124" s="29">
        <f t="shared" si="29"/>
        <v>1.5252141727093553E-3</v>
      </c>
    </row>
    <row r="125" spans="1:18" s="23" customFormat="1" x14ac:dyDescent="0.2">
      <c r="A125" s="23" t="s">
        <v>76</v>
      </c>
      <c r="B125" s="28" t="s">
        <v>48</v>
      </c>
      <c r="C125" s="22">
        <v>45257.23</v>
      </c>
      <c r="D125" s="22"/>
      <c r="E125" s="23">
        <f t="shared" si="31"/>
        <v>62549.186664464258</v>
      </c>
      <c r="F125" s="23">
        <f t="shared" si="34"/>
        <v>62549</v>
      </c>
      <c r="G125" s="23">
        <f t="shared" si="27"/>
        <v>4.917164930520812E-2</v>
      </c>
      <c r="J125" s="24">
        <f t="shared" si="28"/>
        <v>4.917164930520812E-2</v>
      </c>
      <c r="O125" s="23">
        <f t="shared" ca="1" si="30"/>
        <v>6.7605409413518475E-2</v>
      </c>
      <c r="P125" s="25">
        <f t="shared" si="32"/>
        <v>3.8433633390159941E-2</v>
      </c>
      <c r="Q125" s="26">
        <f t="shared" si="33"/>
        <v>30238.730000000003</v>
      </c>
      <c r="R125" s="29">
        <f t="shared" si="29"/>
        <v>2.4178510953943742E-3</v>
      </c>
    </row>
    <row r="126" spans="1:18" s="23" customFormat="1" x14ac:dyDescent="0.2">
      <c r="A126" s="23" t="s">
        <v>77</v>
      </c>
      <c r="B126" s="28"/>
      <c r="C126" s="22">
        <v>45432.535000000003</v>
      </c>
      <c r="D126" s="22"/>
      <c r="E126" s="23">
        <f t="shared" si="31"/>
        <v>63214.676115539951</v>
      </c>
      <c r="F126" s="23">
        <f t="shared" si="34"/>
        <v>63214.5</v>
      </c>
      <c r="G126" s="23">
        <f t="shared" si="27"/>
        <v>4.6392823627684265E-2</v>
      </c>
      <c r="J126" s="24">
        <f t="shared" si="28"/>
        <v>4.6392823627684265E-2</v>
      </c>
      <c r="O126" s="23">
        <f t="shared" ca="1" si="30"/>
        <v>6.7680876714210123E-2</v>
      </c>
      <c r="P126" s="25">
        <f t="shared" si="32"/>
        <v>4.0199175341073416E-2</v>
      </c>
      <c r="Q126" s="26">
        <f t="shared" si="33"/>
        <v>30414.035000000003</v>
      </c>
      <c r="R126" s="29">
        <f t="shared" si="29"/>
        <v>2.1522940841494195E-3</v>
      </c>
    </row>
    <row r="127" spans="1:18" s="23" customFormat="1" x14ac:dyDescent="0.2">
      <c r="A127" s="23" t="s">
        <v>77</v>
      </c>
      <c r="B127" s="28"/>
      <c r="C127" s="22">
        <v>45432.538</v>
      </c>
      <c r="D127" s="22"/>
      <c r="E127" s="23">
        <f t="shared" si="31"/>
        <v>63214.687504081929</v>
      </c>
      <c r="F127" s="23">
        <f t="shared" si="34"/>
        <v>63214.5</v>
      </c>
      <c r="G127" s="23">
        <f t="shared" si="27"/>
        <v>4.9392823624657467E-2</v>
      </c>
      <c r="J127" s="24">
        <f t="shared" si="28"/>
        <v>4.9392823624657467E-2</v>
      </c>
      <c r="O127" s="23">
        <f t="shared" ca="1" si="30"/>
        <v>6.7680876714210123E-2</v>
      </c>
      <c r="P127" s="25">
        <f t="shared" si="32"/>
        <v>4.0199175341073416E-2</v>
      </c>
      <c r="Q127" s="26">
        <f t="shared" si="33"/>
        <v>30414.038</v>
      </c>
      <c r="R127" s="29">
        <f t="shared" si="29"/>
        <v>2.4396510256165208E-3</v>
      </c>
    </row>
    <row r="128" spans="1:18" s="23" customFormat="1" x14ac:dyDescent="0.2">
      <c r="A128" s="23" t="s">
        <v>78</v>
      </c>
      <c r="B128" s="28"/>
      <c r="C128" s="22">
        <v>45490.487000000001</v>
      </c>
      <c r="D128" s="22"/>
      <c r="E128" s="23">
        <f t="shared" si="31"/>
        <v>63434.672377305084</v>
      </c>
      <c r="F128" s="23">
        <f t="shared" si="34"/>
        <v>63434.5</v>
      </c>
      <c r="G128" s="23">
        <f t="shared" si="27"/>
        <v>4.5408087862597313E-2</v>
      </c>
      <c r="J128" s="24">
        <f t="shared" si="28"/>
        <v>4.5408087862597313E-2</v>
      </c>
      <c r="O128" s="23">
        <f t="shared" ca="1" si="30"/>
        <v>6.7705824582207363E-2</v>
      </c>
      <c r="P128" s="25">
        <f t="shared" si="32"/>
        <v>4.0775855849108367E-2</v>
      </c>
      <c r="Q128" s="26">
        <f t="shared" si="33"/>
        <v>30471.987000000001</v>
      </c>
      <c r="R128" s="29">
        <f t="shared" si="29"/>
        <v>2.0618944433373576E-3</v>
      </c>
    </row>
    <row r="129" spans="1:27" s="23" customFormat="1" x14ac:dyDescent="0.2">
      <c r="A129" s="23" t="s">
        <v>78</v>
      </c>
      <c r="B129" s="28" t="s">
        <v>48</v>
      </c>
      <c r="C129" s="22">
        <v>45531.453000000001</v>
      </c>
      <c r="D129" s="22"/>
      <c r="E129" s="23">
        <f t="shared" si="31"/>
        <v>63590.186714333504</v>
      </c>
      <c r="F129" s="23">
        <f t="shared" si="34"/>
        <v>63590</v>
      </c>
      <c r="G129" s="23">
        <f t="shared" si="27"/>
        <v>4.9184786003024783E-2</v>
      </c>
      <c r="J129" s="24">
        <f t="shared" si="28"/>
        <v>4.9184786003024783E-2</v>
      </c>
      <c r="O129" s="23">
        <f t="shared" ca="1" si="30"/>
        <v>6.7723458188905405E-2</v>
      </c>
      <c r="P129" s="25">
        <f t="shared" si="32"/>
        <v>4.1181305539308988E-2</v>
      </c>
      <c r="Q129" s="26">
        <f t="shared" si="33"/>
        <v>30512.953000000001</v>
      </c>
      <c r="R129" s="29">
        <f t="shared" si="29"/>
        <v>2.4191431741633425E-3</v>
      </c>
    </row>
    <row r="130" spans="1:27" s="23" customFormat="1" x14ac:dyDescent="0.2">
      <c r="A130" s="23" t="s">
        <v>78</v>
      </c>
      <c r="B130" s="28" t="s">
        <v>48</v>
      </c>
      <c r="C130" s="22">
        <v>45531.457000000002</v>
      </c>
      <c r="D130" s="22"/>
      <c r="E130" s="23">
        <f t="shared" si="31"/>
        <v>63590.201899056163</v>
      </c>
      <c r="F130" s="23">
        <f t="shared" si="34"/>
        <v>63590</v>
      </c>
      <c r="G130" s="23">
        <f t="shared" si="27"/>
        <v>5.318478600383969E-2</v>
      </c>
      <c r="J130" s="24">
        <f t="shared" si="28"/>
        <v>5.318478600383969E-2</v>
      </c>
      <c r="O130" s="23">
        <f t="shared" ca="1" si="30"/>
        <v>6.7723458188905405E-2</v>
      </c>
      <c r="P130" s="25">
        <f t="shared" si="32"/>
        <v>4.1181305539308988E-2</v>
      </c>
      <c r="Q130" s="26">
        <f t="shared" si="33"/>
        <v>30512.957000000002</v>
      </c>
      <c r="R130" s="29">
        <f t="shared" si="29"/>
        <v>2.8286214622742223E-3</v>
      </c>
    </row>
    <row r="131" spans="1:27" s="23" customFormat="1" x14ac:dyDescent="0.2">
      <c r="A131" s="23" t="s">
        <v>79</v>
      </c>
      <c r="B131" s="28" t="s">
        <v>48</v>
      </c>
      <c r="C131" s="22">
        <v>45564.385000000002</v>
      </c>
      <c r="D131" s="22"/>
      <c r="E131" s="23">
        <f t="shared" si="31"/>
        <v>63715.202535917742</v>
      </c>
      <c r="F131" s="23">
        <f t="shared" si="34"/>
        <v>63715</v>
      </c>
      <c r="G131" s="23">
        <f t="shared" si="27"/>
        <v>5.3352549766714219E-2</v>
      </c>
      <c r="J131" s="24">
        <f t="shared" si="28"/>
        <v>5.3352549766714219E-2</v>
      </c>
      <c r="O131" s="23">
        <f t="shared" ca="1" si="30"/>
        <v>6.7737633113903836E-2</v>
      </c>
      <c r="P131" s="25">
        <f t="shared" si="32"/>
        <v>4.1505913629469815E-2</v>
      </c>
      <c r="Q131" s="26">
        <f t="shared" si="33"/>
        <v>30545.885000000002</v>
      </c>
      <c r="R131" s="29">
        <f t="shared" si="29"/>
        <v>2.8464945666097177E-3</v>
      </c>
    </row>
    <row r="132" spans="1:27" s="23" customFormat="1" x14ac:dyDescent="0.2">
      <c r="A132" s="23" t="s">
        <v>80</v>
      </c>
      <c r="B132" s="28" t="s">
        <v>48</v>
      </c>
      <c r="C132" s="22">
        <v>45612.322999999997</v>
      </c>
      <c r="D132" s="22"/>
      <c r="E132" s="23">
        <f t="shared" si="31"/>
        <v>63897.183844526531</v>
      </c>
      <c r="F132" s="23">
        <f t="shared" si="34"/>
        <v>63897</v>
      </c>
      <c r="G132" s="23">
        <f t="shared" si="27"/>
        <v>4.8428813817736227E-2</v>
      </c>
      <c r="J132" s="24">
        <f t="shared" si="28"/>
        <v>4.8428813817736227E-2</v>
      </c>
      <c r="O132" s="23">
        <f t="shared" ca="1" si="30"/>
        <v>6.7758271804701564E-2</v>
      </c>
      <c r="P132" s="25">
        <f t="shared" si="32"/>
        <v>4.1976416581143781E-2</v>
      </c>
      <c r="Q132" s="26">
        <f t="shared" si="33"/>
        <v>30593.822999999997</v>
      </c>
      <c r="R132" s="29">
        <f t="shared" si="29"/>
        <v>2.3453500077929594E-3</v>
      </c>
    </row>
    <row r="133" spans="1:27" s="23" customFormat="1" x14ac:dyDescent="0.2">
      <c r="A133" s="23" t="s">
        <v>80</v>
      </c>
      <c r="B133" s="28" t="s">
        <v>48</v>
      </c>
      <c r="C133" s="22">
        <v>45621.279999999999</v>
      </c>
      <c r="D133" s="22"/>
      <c r="E133" s="23">
        <f t="shared" si="31"/>
        <v>63931.186234722394</v>
      </c>
      <c r="F133" s="23">
        <f t="shared" si="34"/>
        <v>63931</v>
      </c>
      <c r="G133" s="23">
        <f t="shared" si="27"/>
        <v>4.9058445569244213E-2</v>
      </c>
      <c r="J133" s="24">
        <f t="shared" si="28"/>
        <v>4.9058445569244213E-2</v>
      </c>
      <c r="O133" s="23">
        <f t="shared" ca="1" si="30"/>
        <v>6.7762127384301124E-2</v>
      </c>
      <c r="P133" s="25">
        <f t="shared" si="32"/>
        <v>4.2064030428105095E-2</v>
      </c>
      <c r="Q133" s="26">
        <f t="shared" si="33"/>
        <v>30602.78</v>
      </c>
      <c r="R133" s="29">
        <f t="shared" si="29"/>
        <v>2.4067310816704972E-3</v>
      </c>
    </row>
    <row r="134" spans="1:27" s="23" customFormat="1" x14ac:dyDescent="0.2">
      <c r="A134" s="23" t="s">
        <v>81</v>
      </c>
      <c r="B134" s="28" t="s">
        <v>48</v>
      </c>
      <c r="C134" s="22">
        <v>45790.658000000003</v>
      </c>
      <c r="D134" s="22"/>
      <c r="E134" s="23">
        <f t="shared" si="31"/>
        <v>64574.175723010245</v>
      </c>
      <c r="F134" s="23">
        <f t="shared" si="34"/>
        <v>64574</v>
      </c>
      <c r="G134" s="23">
        <f t="shared" si="27"/>
        <v>4.6289422411064152E-2</v>
      </c>
      <c r="J134" s="24">
        <f t="shared" si="28"/>
        <v>4.6289422411064152E-2</v>
      </c>
      <c r="O134" s="23">
        <f t="shared" ca="1" si="30"/>
        <v>6.7835043198493067E-2</v>
      </c>
      <c r="P134" s="25">
        <f t="shared" si="32"/>
        <v>4.3703812345389531E-2</v>
      </c>
      <c r="Q134" s="26">
        <f t="shared" si="33"/>
        <v>30772.158000000003</v>
      </c>
      <c r="R134" s="29">
        <f t="shared" si="29"/>
        <v>2.1427106271499283E-3</v>
      </c>
    </row>
    <row r="135" spans="1:27" s="23" customFormat="1" x14ac:dyDescent="0.2">
      <c r="A135" s="23" t="s">
        <v>82</v>
      </c>
      <c r="B135" s="28"/>
      <c r="C135" s="22">
        <v>45830.567000000003</v>
      </c>
      <c r="D135" s="22"/>
      <c r="E135" s="23">
        <f t="shared" si="31"/>
        <v>64725.677497078184</v>
      </c>
      <c r="F135" s="23">
        <f t="shared" si="34"/>
        <v>64725.5</v>
      </c>
      <c r="G135" s="23">
        <f t="shared" si="27"/>
        <v>4.6756752104556654E-2</v>
      </c>
      <c r="J135" s="24">
        <f t="shared" si="28"/>
        <v>4.6756752104556654E-2</v>
      </c>
      <c r="O135" s="23">
        <f t="shared" ca="1" si="30"/>
        <v>6.7852223207591156E-2</v>
      </c>
      <c r="P135" s="25">
        <f t="shared" si="32"/>
        <v>4.4085315933971247E-2</v>
      </c>
      <c r="Q135" s="26">
        <f t="shared" si="33"/>
        <v>30812.067000000003</v>
      </c>
      <c r="R135" s="29">
        <f t="shared" si="29"/>
        <v>2.1861938673669629E-3</v>
      </c>
    </row>
    <row r="136" spans="1:27" s="23" customFormat="1" x14ac:dyDescent="0.2">
      <c r="A136" s="23" t="s">
        <v>82</v>
      </c>
      <c r="B136" s="28" t="s">
        <v>48</v>
      </c>
      <c r="C136" s="22">
        <v>45861.525999999998</v>
      </c>
      <c r="D136" s="22"/>
      <c r="E136" s="23">
        <f t="shared" si="31"/>
        <v>64843.203454214883</v>
      </c>
      <c r="F136" s="23">
        <f t="shared" si="34"/>
        <v>64843</v>
      </c>
      <c r="G136" s="23">
        <f t="shared" si="27"/>
        <v>5.3594450044329278E-2</v>
      </c>
      <c r="J136" s="24">
        <f t="shared" si="28"/>
        <v>5.3594450044329278E-2</v>
      </c>
      <c r="O136" s="23">
        <f t="shared" ca="1" si="30"/>
        <v>6.7865547637089685E-2</v>
      </c>
      <c r="P136" s="25">
        <f t="shared" si="32"/>
        <v>4.4379895714664247E-2</v>
      </c>
      <c r="Q136" s="26">
        <f t="shared" si="33"/>
        <v>30843.025999999998</v>
      </c>
      <c r="R136" s="29">
        <f t="shared" si="29"/>
        <v>2.8723650755541064E-3</v>
      </c>
    </row>
    <row r="137" spans="1:27" s="23" customFormat="1" x14ac:dyDescent="0.2">
      <c r="A137" s="23" t="s">
        <v>83</v>
      </c>
      <c r="B137" s="28" t="s">
        <v>48</v>
      </c>
      <c r="C137" s="22">
        <v>45897.347999999998</v>
      </c>
      <c r="D137" s="22"/>
      <c r="E137" s="23">
        <f t="shared" si="31"/>
        <v>64979.190237914343</v>
      </c>
      <c r="F137" s="23">
        <f t="shared" si="34"/>
        <v>64979</v>
      </c>
      <c r="G137" s="23">
        <f t="shared" si="27"/>
        <v>5.011297702731099E-2</v>
      </c>
      <c r="J137" s="24">
        <f t="shared" si="28"/>
        <v>5.011297702731099E-2</v>
      </c>
      <c r="O137" s="23">
        <f t="shared" ca="1" si="30"/>
        <v>6.788096995548798E-2</v>
      </c>
      <c r="P137" s="25">
        <f t="shared" si="32"/>
        <v>4.4719416620533706E-2</v>
      </c>
      <c r="Q137" s="26">
        <f t="shared" si="33"/>
        <v>30878.847999999998</v>
      </c>
      <c r="R137" s="29">
        <f t="shared" si="29"/>
        <v>2.5113104665397991E-3</v>
      </c>
    </row>
    <row r="138" spans="1:27" x14ac:dyDescent="0.2">
      <c r="A138" s="23" t="s">
        <v>83</v>
      </c>
      <c r="B138" s="28" t="s">
        <v>48</v>
      </c>
      <c r="C138" s="22">
        <v>45897.35</v>
      </c>
      <c r="D138" s="22"/>
      <c r="E138" s="23">
        <f t="shared" si="31"/>
        <v>64979.197830275669</v>
      </c>
      <c r="F138" s="23">
        <f t="shared" si="34"/>
        <v>64979</v>
      </c>
      <c r="G138" s="23">
        <f t="shared" si="27"/>
        <v>5.2112977027718443E-2</v>
      </c>
      <c r="H138" s="23"/>
      <c r="I138" s="23"/>
      <c r="J138" s="24">
        <f t="shared" si="28"/>
        <v>5.2112977027718443E-2</v>
      </c>
      <c r="K138" s="23"/>
      <c r="L138" s="23"/>
      <c r="M138" s="23"/>
      <c r="N138" s="23"/>
      <c r="O138" s="23">
        <f t="shared" ca="1" si="30"/>
        <v>6.788096995548798E-2</v>
      </c>
      <c r="P138" s="25">
        <f t="shared" si="32"/>
        <v>4.4719416620533706E-2</v>
      </c>
      <c r="Q138" s="26">
        <f t="shared" si="33"/>
        <v>30878.85</v>
      </c>
      <c r="R138" s="29">
        <f t="shared" si="29"/>
        <v>2.7157623746915101E-3</v>
      </c>
      <c r="V138" s="23"/>
      <c r="AA138" s="23"/>
    </row>
    <row r="139" spans="1:27" x14ac:dyDescent="0.2">
      <c r="A139" s="23" t="s">
        <v>83</v>
      </c>
      <c r="B139" s="28"/>
      <c r="C139" s="22">
        <v>45907.476999999999</v>
      </c>
      <c r="D139" s="22"/>
      <c r="E139" s="23">
        <f t="shared" si="31"/>
        <v>65017.641751846895</v>
      </c>
      <c r="F139" s="23">
        <f t="shared" si="34"/>
        <v>65017.5</v>
      </c>
      <c r="G139" s="23">
        <f t="shared" si="27"/>
        <v>3.7340648268582299E-2</v>
      </c>
      <c r="H139" s="23"/>
      <c r="I139" s="23"/>
      <c r="J139" s="24">
        <f t="shared" si="28"/>
        <v>3.7340648268582299E-2</v>
      </c>
      <c r="K139" s="23"/>
      <c r="L139" s="23"/>
      <c r="M139" s="23"/>
      <c r="N139" s="23"/>
      <c r="O139" s="23">
        <f t="shared" ca="1" si="30"/>
        <v>6.7885335832387497E-2</v>
      </c>
      <c r="P139" s="25">
        <f t="shared" si="32"/>
        <v>4.4815248355911573E-2</v>
      </c>
      <c r="Q139" s="26">
        <f t="shared" si="33"/>
        <v>30888.976999999999</v>
      </c>
      <c r="R139" s="29">
        <f t="shared" si="29"/>
        <v>1.3943240131179782E-3</v>
      </c>
      <c r="V139" s="23"/>
      <c r="AA139" s="23"/>
    </row>
    <row r="140" spans="1:27" x14ac:dyDescent="0.2">
      <c r="A140" s="23" t="s">
        <v>84</v>
      </c>
      <c r="B140" s="28" t="s">
        <v>48</v>
      </c>
      <c r="C140" s="22">
        <v>46342.281999999999</v>
      </c>
      <c r="D140" s="22"/>
      <c r="E140" s="23">
        <f t="shared" si="31"/>
        <v>66668.240084894816</v>
      </c>
      <c r="F140" s="23">
        <f t="shared" si="34"/>
        <v>66668</v>
      </c>
      <c r="G140" s="23">
        <f t="shared" si="27"/>
        <v>6.324380111618666E-2</v>
      </c>
      <c r="H140" s="23"/>
      <c r="I140" s="23"/>
      <c r="J140" s="24">
        <f t="shared" si="28"/>
        <v>6.324380111618666E-2</v>
      </c>
      <c r="K140" s="23"/>
      <c r="L140" s="23"/>
      <c r="M140" s="23"/>
      <c r="N140" s="23"/>
      <c r="O140" s="23">
        <f t="shared" ca="1" si="30"/>
        <v>6.8072501542066788E-2</v>
      </c>
      <c r="P140" s="25">
        <f t="shared" si="32"/>
        <v>4.8800882070108187E-2</v>
      </c>
      <c r="Q140" s="26">
        <f t="shared" si="33"/>
        <v>31323.781999999999</v>
      </c>
      <c r="R140" s="29">
        <f t="shared" si="29"/>
        <v>3.9997783796237732E-3</v>
      </c>
      <c r="V140" s="23"/>
      <c r="AA140" s="23"/>
    </row>
    <row r="141" spans="1:27" x14ac:dyDescent="0.2">
      <c r="A141" s="23" t="s">
        <v>85</v>
      </c>
      <c r="B141" s="28"/>
      <c r="C141" s="22">
        <v>46590.548999999999</v>
      </c>
      <c r="D141" s="22"/>
      <c r="E141" s="23">
        <f t="shared" si="31"/>
        <v>67610.706469482873</v>
      </c>
      <c r="F141" s="23">
        <f t="shared" si="34"/>
        <v>67610.5</v>
      </c>
      <c r="G141" s="23">
        <f t="shared" si="27"/>
        <v>5.4388739954447374E-2</v>
      </c>
      <c r="H141" s="23"/>
      <c r="I141" s="23"/>
      <c r="J141" s="24">
        <f t="shared" si="28"/>
        <v>5.4388739954447374E-2</v>
      </c>
      <c r="K141" s="23"/>
      <c r="L141" s="23"/>
      <c r="M141" s="23"/>
      <c r="N141" s="23"/>
      <c r="O141" s="23">
        <f t="shared" ca="1" si="30"/>
        <v>6.817938047655496E-2</v>
      </c>
      <c r="P141" s="25">
        <f t="shared" si="32"/>
        <v>5.0962632194349121E-2</v>
      </c>
      <c r="Q141" s="26">
        <f t="shared" si="33"/>
        <v>31572.048999999999</v>
      </c>
      <c r="R141" s="29">
        <f t="shared" si="29"/>
        <v>2.9581350338324999E-3</v>
      </c>
      <c r="V141" s="23"/>
      <c r="AA141" s="23"/>
    </row>
    <row r="142" spans="1:27" x14ac:dyDescent="0.2">
      <c r="A142" s="23" t="s">
        <v>86</v>
      </c>
      <c r="B142" s="28" t="s">
        <v>48</v>
      </c>
      <c r="C142" s="22">
        <v>46678.402000000002</v>
      </c>
      <c r="D142" s="22"/>
      <c r="E142" s="23">
        <f t="shared" si="31"/>
        <v>67944.212329243601</v>
      </c>
      <c r="F142" s="23">
        <f t="shared" si="34"/>
        <v>67944</v>
      </c>
      <c r="G142" s="23">
        <f t="shared" si="27"/>
        <v>5.5932333700184245E-2</v>
      </c>
      <c r="H142" s="23"/>
      <c r="I142" s="23"/>
      <c r="J142" s="24">
        <f t="shared" si="28"/>
        <v>5.5932333700184245E-2</v>
      </c>
      <c r="K142" s="23"/>
      <c r="L142" s="23"/>
      <c r="M142" s="23"/>
      <c r="N142" s="23"/>
      <c r="O142" s="23">
        <f t="shared" ca="1" si="30"/>
        <v>6.8217199176450777E-2</v>
      </c>
      <c r="P142" s="25">
        <f t="shared" si="32"/>
        <v>5.1706426643104236E-2</v>
      </c>
      <c r="Q142" s="26">
        <f t="shared" si="33"/>
        <v>31659.902000000002</v>
      </c>
      <c r="R142" s="29">
        <f t="shared" si="29"/>
        <v>3.1284259531487663E-3</v>
      </c>
      <c r="V142" s="23"/>
      <c r="AA142" s="23"/>
    </row>
    <row r="143" spans="1:27" x14ac:dyDescent="0.2">
      <c r="A143" s="23" t="s">
        <v>87</v>
      </c>
      <c r="B143" s="28" t="s">
        <v>48</v>
      </c>
      <c r="C143" s="22">
        <v>46907.584999999999</v>
      </c>
      <c r="D143" s="22"/>
      <c r="E143" s="23">
        <f t="shared" si="31"/>
        <v>68814.232402064561</v>
      </c>
      <c r="F143" s="23">
        <f t="shared" si="34"/>
        <v>68814</v>
      </c>
      <c r="G143" s="23">
        <f t="shared" si="27"/>
        <v>6.1219969546073116E-2</v>
      </c>
      <c r="H143" s="23"/>
      <c r="I143" s="23"/>
      <c r="J143" s="24">
        <f t="shared" si="28"/>
        <v>6.1219969546073116E-2</v>
      </c>
      <c r="K143" s="23"/>
      <c r="L143" s="23"/>
      <c r="M143" s="23"/>
      <c r="N143" s="23"/>
      <c r="O143" s="23">
        <f t="shared" ca="1" si="30"/>
        <v>6.8315856654439858E-2</v>
      </c>
      <c r="P143" s="25">
        <f t="shared" si="32"/>
        <v>5.3592611735542195E-2</v>
      </c>
      <c r="Q143" s="26">
        <f t="shared" si="33"/>
        <v>31889.084999999999</v>
      </c>
      <c r="R143" s="29">
        <f t="shared" si="29"/>
        <v>3.7478846712221199E-3</v>
      </c>
      <c r="V143" s="23"/>
      <c r="AA143" s="23"/>
    </row>
    <row r="144" spans="1:27" x14ac:dyDescent="0.2">
      <c r="A144" s="23" t="s">
        <v>88</v>
      </c>
      <c r="B144" s="28" t="s">
        <v>48</v>
      </c>
      <c r="C144" s="22">
        <v>47007.42</v>
      </c>
      <c r="D144" s="22"/>
      <c r="E144" s="23">
        <f t="shared" si="31"/>
        <v>69193.224098525825</v>
      </c>
      <c r="F144" s="23">
        <f t="shared" si="34"/>
        <v>69193</v>
      </c>
      <c r="G144" s="23">
        <f t="shared" si="27"/>
        <v>5.9032629302237183E-2</v>
      </c>
      <c r="H144" s="23"/>
      <c r="I144" s="23"/>
      <c r="J144" s="24">
        <f t="shared" si="28"/>
        <v>5.9032629302237183E-2</v>
      </c>
      <c r="K144" s="23"/>
      <c r="L144" s="23"/>
      <c r="M144" s="23"/>
      <c r="N144" s="23"/>
      <c r="O144" s="23">
        <f t="shared" ca="1" si="30"/>
        <v>6.8358835027035103E-2</v>
      </c>
      <c r="P144" s="25">
        <f t="shared" si="32"/>
        <v>5.4389119295366897E-2</v>
      </c>
      <c r="Q144" s="26">
        <f t="shared" si="33"/>
        <v>31988.92</v>
      </c>
      <c r="R144" s="29">
        <f t="shared" si="29"/>
        <v>3.4848513223353522E-3</v>
      </c>
      <c r="V144" s="23"/>
      <c r="AA144" s="23"/>
    </row>
    <row r="145" spans="1:27" x14ac:dyDescent="0.2">
      <c r="A145" s="23" t="s">
        <v>89</v>
      </c>
      <c r="B145" s="28" t="s">
        <v>48</v>
      </c>
      <c r="C145" s="22">
        <v>47037.442000000003</v>
      </c>
      <c r="D145" s="22"/>
      <c r="E145" s="23">
        <f t="shared" si="31"/>
        <v>69307.193034381606</v>
      </c>
      <c r="F145" s="23">
        <f t="shared" si="34"/>
        <v>69307</v>
      </c>
      <c r="G145" s="23">
        <f t="shared" ref="G145:G174" si="35">+C145-(C$7+F145*C$8)</f>
        <v>5.084962986438768E-2</v>
      </c>
      <c r="H145" s="23"/>
      <c r="I145" s="23"/>
      <c r="J145" s="24">
        <f t="shared" ref="J145:J174" si="36">G145</f>
        <v>5.084962986438768E-2</v>
      </c>
      <c r="K145" s="23"/>
      <c r="L145" s="23"/>
      <c r="M145" s="23"/>
      <c r="N145" s="23"/>
      <c r="O145" s="23">
        <f t="shared" ca="1" si="30"/>
        <v>6.837176255863367E-2</v>
      </c>
      <c r="P145" s="25">
        <f t="shared" si="32"/>
        <v>5.4625643591751143E-2</v>
      </c>
      <c r="Q145" s="26">
        <f t="shared" si="33"/>
        <v>32018.942000000003</v>
      </c>
      <c r="R145" s="29">
        <f t="shared" ref="R145:R174" si="37">+(U145-G145)^2</f>
        <v>2.5856848573452273E-3</v>
      </c>
      <c r="V145" s="23"/>
      <c r="AA145" s="23"/>
    </row>
    <row r="146" spans="1:27" x14ac:dyDescent="0.2">
      <c r="A146" s="23" t="s">
        <v>90</v>
      </c>
      <c r="B146" s="28" t="s">
        <v>48</v>
      </c>
      <c r="C146" s="22">
        <v>47304.557000000001</v>
      </c>
      <c r="D146" s="22"/>
      <c r="E146" s="23">
        <f t="shared" si="31"/>
        <v>70321.209832100343</v>
      </c>
      <c r="F146" s="23">
        <f t="shared" si="34"/>
        <v>70321</v>
      </c>
      <c r="G146" s="23">
        <f t="shared" si="35"/>
        <v>5.5274529586313292E-2</v>
      </c>
      <c r="H146" s="23"/>
      <c r="I146" s="23"/>
      <c r="J146" s="24">
        <f t="shared" si="36"/>
        <v>5.5274529586313292E-2</v>
      </c>
      <c r="K146" s="23"/>
      <c r="L146" s="23"/>
      <c r="M146" s="23"/>
      <c r="N146" s="23"/>
      <c r="O146" s="23">
        <f t="shared" ref="O146:O174" ca="1" si="38">+C$11+C$12*F146</f>
        <v>6.8486749550220938E-2</v>
      </c>
      <c r="P146" s="25">
        <f t="shared" si="32"/>
        <v>5.6665710154613719E-2</v>
      </c>
      <c r="Q146" s="26">
        <f t="shared" si="33"/>
        <v>32286.057000000001</v>
      </c>
      <c r="R146" s="29">
        <f t="shared" si="37"/>
        <v>3.0552736209882234E-3</v>
      </c>
      <c r="V146" s="23"/>
      <c r="AA146" s="23"/>
    </row>
    <row r="147" spans="1:27" x14ac:dyDescent="0.2">
      <c r="A147" s="41" t="s">
        <v>91</v>
      </c>
      <c r="B147" s="42" t="s">
        <v>48</v>
      </c>
      <c r="C147" s="41">
        <v>47678.875599999999</v>
      </c>
      <c r="D147" s="41">
        <v>1E-4</v>
      </c>
      <c r="E147" s="23">
        <f t="shared" si="31"/>
        <v>71742.190863111551</v>
      </c>
      <c r="F147" s="23">
        <f t="shared" si="34"/>
        <v>71742</v>
      </c>
      <c r="G147" s="23">
        <f t="shared" si="35"/>
        <v>5.0277668138733134E-2</v>
      </c>
      <c r="H147" s="23"/>
      <c r="I147" s="23"/>
      <c r="J147" s="24">
        <f t="shared" si="36"/>
        <v>5.0277668138733134E-2</v>
      </c>
      <c r="K147" s="23"/>
      <c r="L147" s="23"/>
      <c r="M147" s="23"/>
      <c r="N147" s="23"/>
      <c r="O147" s="23">
        <f t="shared" ca="1" si="38"/>
        <v>6.8647890097603109E-2</v>
      </c>
      <c r="P147" s="25">
        <f t="shared" si="32"/>
        <v>5.9324360403934032E-2</v>
      </c>
      <c r="Q147" s="26">
        <f t="shared" si="33"/>
        <v>32660.375599999999</v>
      </c>
      <c r="R147" s="29">
        <f t="shared" si="37"/>
        <v>2.5278439134685808E-3</v>
      </c>
      <c r="V147" s="23"/>
      <c r="AA147" s="23"/>
    </row>
    <row r="148" spans="1:27" x14ac:dyDescent="0.2">
      <c r="A148" s="41" t="s">
        <v>91</v>
      </c>
      <c r="B148" s="42" t="s">
        <v>92</v>
      </c>
      <c r="C148" s="41">
        <v>47680.852299999999</v>
      </c>
      <c r="D148" s="41">
        <v>2.0000000000000001E-4</v>
      </c>
      <c r="E148" s="23">
        <f t="shared" si="31"/>
        <v>71749.694773427516</v>
      </c>
      <c r="F148" s="23">
        <f t="shared" si="34"/>
        <v>71749.5</v>
      </c>
      <c r="G148" s="23">
        <f t="shared" si="35"/>
        <v>5.1307733963767532E-2</v>
      </c>
      <c r="H148" s="23"/>
      <c r="I148" s="23"/>
      <c r="J148" s="24">
        <f t="shared" si="36"/>
        <v>5.1307733963767532E-2</v>
      </c>
      <c r="K148" s="23"/>
      <c r="L148" s="23"/>
      <c r="M148" s="23"/>
      <c r="N148" s="23"/>
      <c r="O148" s="23">
        <f t="shared" ca="1" si="38"/>
        <v>6.8648740593103011E-2</v>
      </c>
      <c r="P148" s="25">
        <f t="shared" si="32"/>
        <v>5.9337751585163322E-2</v>
      </c>
      <c r="Q148" s="26">
        <f t="shared" si="33"/>
        <v>32662.352299999999</v>
      </c>
      <c r="R148" s="29">
        <f t="shared" si="37"/>
        <v>2.6324835644967442E-3</v>
      </c>
      <c r="V148" s="23"/>
      <c r="AA148" s="23"/>
    </row>
    <row r="149" spans="1:27" x14ac:dyDescent="0.2">
      <c r="A149" s="41" t="s">
        <v>91</v>
      </c>
      <c r="B149" s="42" t="s">
        <v>92</v>
      </c>
      <c r="C149" s="41">
        <v>47681.905200000001</v>
      </c>
      <c r="D149" s="41">
        <v>1E-4</v>
      </c>
      <c r="E149" s="23">
        <f t="shared" ref="E149:E174" si="39">+(C149-C$7)/C$8</f>
        <v>71753.691772047299</v>
      </c>
      <c r="F149" s="23">
        <f t="shared" si="34"/>
        <v>71753.5</v>
      </c>
      <c r="G149" s="23">
        <f t="shared" si="35"/>
        <v>5.0517102405137848E-2</v>
      </c>
      <c r="H149" s="23"/>
      <c r="I149" s="23"/>
      <c r="J149" s="24">
        <f t="shared" si="36"/>
        <v>5.0517102405137848E-2</v>
      </c>
      <c r="K149" s="23"/>
      <c r="L149" s="23"/>
      <c r="M149" s="23"/>
      <c r="N149" s="23"/>
      <c r="O149" s="23">
        <f t="shared" ca="1" si="38"/>
        <v>6.8649194190702964E-2</v>
      </c>
      <c r="P149" s="25">
        <f t="shared" ref="P149:P174" si="40">+H$3+H$4*F149+H$5*F149^2+H$6*SIN(RADIANS(H$7*F149+H$8))</f>
        <v>5.9344890745129539E-2</v>
      </c>
      <c r="Q149" s="26">
        <f t="shared" ref="Q149:Q174" si="41">+C149-15018.5</f>
        <v>32663.405200000001</v>
      </c>
      <c r="R149" s="29">
        <f t="shared" si="37"/>
        <v>2.5519776354111842E-3</v>
      </c>
      <c r="V149" s="23"/>
      <c r="AA149" s="23"/>
    </row>
    <row r="150" spans="1:27" x14ac:dyDescent="0.2">
      <c r="A150" s="41" t="s">
        <v>91</v>
      </c>
      <c r="B150" s="42" t="s">
        <v>48</v>
      </c>
      <c r="C150" s="41">
        <v>47683.880600000004</v>
      </c>
      <c r="D150" s="41">
        <v>1E-4</v>
      </c>
      <c r="E150" s="23">
        <f t="shared" si="39"/>
        <v>71761.190747328423</v>
      </c>
      <c r="F150" s="23">
        <f t="shared" si="34"/>
        <v>71761</v>
      </c>
      <c r="G150" s="23">
        <f t="shared" si="35"/>
        <v>5.0247168241185136E-2</v>
      </c>
      <c r="H150" s="23"/>
      <c r="I150" s="23"/>
      <c r="J150" s="24">
        <f t="shared" si="36"/>
        <v>5.0247168241185136E-2</v>
      </c>
      <c r="K150" s="23"/>
      <c r="L150" s="23"/>
      <c r="M150" s="23"/>
      <c r="N150" s="23"/>
      <c r="O150" s="23">
        <f t="shared" ca="1" si="38"/>
        <v>6.8650044686202866E-2</v>
      </c>
      <c r="P150" s="25">
        <f t="shared" si="40"/>
        <v>5.935827141254485E-2</v>
      </c>
      <c r="Q150" s="26">
        <f t="shared" si="41"/>
        <v>32665.380600000004</v>
      </c>
      <c r="R150" s="29">
        <f t="shared" si="37"/>
        <v>2.5247779162579642E-3</v>
      </c>
      <c r="V150" s="23"/>
      <c r="AA150" s="23"/>
    </row>
    <row r="151" spans="1:27" x14ac:dyDescent="0.2">
      <c r="A151" s="41" t="s">
        <v>91</v>
      </c>
      <c r="B151" s="42" t="s">
        <v>92</v>
      </c>
      <c r="C151" s="41">
        <v>47684.804300000003</v>
      </c>
      <c r="D151" s="41">
        <v>2.9999999999999997E-4</v>
      </c>
      <c r="E151" s="23">
        <f t="shared" si="39"/>
        <v>71764.697279406551</v>
      </c>
      <c r="F151" s="23">
        <f t="shared" si="34"/>
        <v>71764.5</v>
      </c>
      <c r="G151" s="23">
        <f t="shared" si="35"/>
        <v>5.1967865620099474E-2</v>
      </c>
      <c r="H151" s="23"/>
      <c r="I151" s="23"/>
      <c r="J151" s="24">
        <f t="shared" si="36"/>
        <v>5.1967865620099474E-2</v>
      </c>
      <c r="K151" s="23"/>
      <c r="L151" s="23"/>
      <c r="M151" s="23"/>
      <c r="N151" s="23"/>
      <c r="O151" s="23">
        <f t="shared" ca="1" si="38"/>
        <v>6.8650441584102828E-2</v>
      </c>
      <c r="P151" s="25">
        <f t="shared" si="40"/>
        <v>5.9364513376736733E-2</v>
      </c>
      <c r="Q151" s="26">
        <f t="shared" si="41"/>
        <v>32666.304300000003</v>
      </c>
      <c r="R151" s="29">
        <f t="shared" si="37"/>
        <v>2.7006590571087168E-3</v>
      </c>
      <c r="V151" s="23"/>
      <c r="AA151" s="23"/>
    </row>
    <row r="152" spans="1:27" x14ac:dyDescent="0.2">
      <c r="A152" s="41" t="s">
        <v>91</v>
      </c>
      <c r="B152" s="42" t="s">
        <v>48</v>
      </c>
      <c r="C152" s="41">
        <v>47684.935100000002</v>
      </c>
      <c r="D152" s="41">
        <v>5.9999999999999995E-4</v>
      </c>
      <c r="E152" s="23">
        <f t="shared" si="39"/>
        <v>71765.193819837237</v>
      </c>
      <c r="F152" s="23">
        <f t="shared" si="34"/>
        <v>71765</v>
      </c>
      <c r="G152" s="23">
        <f t="shared" si="35"/>
        <v>5.1056536671239883E-2</v>
      </c>
      <c r="H152" s="23"/>
      <c r="I152" s="23"/>
      <c r="J152" s="24">
        <f t="shared" si="36"/>
        <v>5.1056536671239883E-2</v>
      </c>
      <c r="K152" s="23"/>
      <c r="L152" s="23"/>
      <c r="M152" s="23"/>
      <c r="N152" s="23"/>
      <c r="O152" s="23">
        <f t="shared" ca="1" si="38"/>
        <v>6.8650498283802819E-2</v>
      </c>
      <c r="P152" s="25">
        <f t="shared" si="40"/>
        <v>5.9365404963953747E-2</v>
      </c>
      <c r="Q152" s="26">
        <f t="shared" si="41"/>
        <v>32666.435100000002</v>
      </c>
      <c r="R152" s="29">
        <f t="shared" si="37"/>
        <v>2.606769936861663E-3</v>
      </c>
      <c r="V152" s="23"/>
      <c r="AA152" s="23"/>
    </row>
    <row r="153" spans="1:27" x14ac:dyDescent="0.2">
      <c r="A153" s="23" t="s">
        <v>93</v>
      </c>
      <c r="B153" s="28"/>
      <c r="C153" s="22">
        <v>47692.453000000001</v>
      </c>
      <c r="D153" s="22"/>
      <c r="E153" s="23">
        <f t="shared" si="39"/>
        <v>71793.733126441381</v>
      </c>
      <c r="F153" s="23">
        <f t="shared" si="34"/>
        <v>71793.5</v>
      </c>
      <c r="G153" s="23">
        <f t="shared" si="35"/>
        <v>6.1410786809574347E-2</v>
      </c>
      <c r="H153" s="23"/>
      <c r="I153" s="23"/>
      <c r="J153" s="24">
        <f t="shared" si="36"/>
        <v>6.1410786809574347E-2</v>
      </c>
      <c r="K153" s="23"/>
      <c r="L153" s="23"/>
      <c r="M153" s="23"/>
      <c r="N153" s="23"/>
      <c r="O153" s="23">
        <f t="shared" ca="1" si="38"/>
        <v>6.8653730166702454E-2</v>
      </c>
      <c r="P153" s="25">
        <f t="shared" si="40"/>
        <v>5.941617501802049E-2</v>
      </c>
      <c r="Q153" s="26">
        <f t="shared" si="41"/>
        <v>32673.953000000001</v>
      </c>
      <c r="R153" s="29">
        <f t="shared" si="37"/>
        <v>3.7712847365709906E-3</v>
      </c>
      <c r="V153" s="23"/>
      <c r="AA153" s="23"/>
    </row>
    <row r="154" spans="1:27" x14ac:dyDescent="0.2">
      <c r="A154" s="23" t="s">
        <v>94</v>
      </c>
      <c r="B154" s="28"/>
      <c r="C154" s="22">
        <v>47956.665000000001</v>
      </c>
      <c r="D154" s="22"/>
      <c r="E154" s="23">
        <f t="shared" si="39"/>
        <v>72796.729611696283</v>
      </c>
      <c r="F154" s="23">
        <f t="shared" si="34"/>
        <v>72796.5</v>
      </c>
      <c r="G154" s="23">
        <f t="shared" si="35"/>
        <v>6.0484923320473172E-2</v>
      </c>
      <c r="H154" s="23"/>
      <c r="I154" s="23"/>
      <c r="J154" s="24">
        <f t="shared" si="36"/>
        <v>6.0484923320473172E-2</v>
      </c>
      <c r="K154" s="23"/>
      <c r="L154" s="23"/>
      <c r="M154" s="23"/>
      <c r="N154" s="23"/>
      <c r="O154" s="23">
        <f t="shared" ca="1" si="38"/>
        <v>6.8767469764889871E-2</v>
      </c>
      <c r="P154" s="25">
        <f t="shared" si="40"/>
        <v>6.1139029604732761E-2</v>
      </c>
      <c r="Q154" s="26">
        <f t="shared" si="41"/>
        <v>32938.165000000001</v>
      </c>
      <c r="R154" s="29">
        <f t="shared" si="37"/>
        <v>3.6584259490835195E-3</v>
      </c>
      <c r="V154" s="23"/>
      <c r="AA154" s="23"/>
    </row>
    <row r="155" spans="1:27" x14ac:dyDescent="0.2">
      <c r="A155" s="23" t="s">
        <v>95</v>
      </c>
      <c r="B155" s="28" t="s">
        <v>48</v>
      </c>
      <c r="C155" s="22">
        <v>48067.436999999998</v>
      </c>
      <c r="D155" s="22"/>
      <c r="E155" s="23">
        <f t="shared" si="39"/>
        <v>73217.240136065564</v>
      </c>
      <c r="F155" s="23">
        <f t="shared" si="34"/>
        <v>73217</v>
      </c>
      <c r="G155" s="23">
        <f t="shared" si="35"/>
        <v>6.3257280642574187E-2</v>
      </c>
      <c r="H155" s="23"/>
      <c r="I155" s="23"/>
      <c r="J155" s="24">
        <f t="shared" si="36"/>
        <v>6.3257280642574187E-2</v>
      </c>
      <c r="K155" s="23"/>
      <c r="L155" s="23"/>
      <c r="M155" s="23"/>
      <c r="N155" s="23"/>
      <c r="O155" s="23">
        <f t="shared" ca="1" si="38"/>
        <v>6.8815154212584592E-2</v>
      </c>
      <c r="P155" s="25">
        <f t="shared" si="40"/>
        <v>6.1823735733875569E-2</v>
      </c>
      <c r="Q155" s="26">
        <f t="shared" si="41"/>
        <v>33048.936999999998</v>
      </c>
      <c r="R155" s="29">
        <f t="shared" si="37"/>
        <v>4.0014835542933908E-3</v>
      </c>
      <c r="V155" s="23"/>
      <c r="AA155" s="23"/>
    </row>
    <row r="156" spans="1:27" x14ac:dyDescent="0.2">
      <c r="A156" s="23" t="s">
        <v>96</v>
      </c>
      <c r="B156" s="28"/>
      <c r="C156" s="22">
        <v>48119.466</v>
      </c>
      <c r="D156" s="22"/>
      <c r="E156" s="23">
        <f t="shared" si="39"/>
        <v>73414.751619765506</v>
      </c>
      <c r="F156" s="114">
        <f>ROUND(2*E156,0)/2-0.5</f>
        <v>73414.5</v>
      </c>
      <c r="G156" s="23">
        <f t="shared" si="35"/>
        <v>6.6282347404921893E-2</v>
      </c>
      <c r="H156" s="23"/>
      <c r="I156" s="23"/>
      <c r="J156" s="24">
        <f t="shared" si="36"/>
        <v>6.6282347404921893E-2</v>
      </c>
      <c r="K156" s="23"/>
      <c r="L156" s="23"/>
      <c r="M156" s="23"/>
      <c r="N156" s="23"/>
      <c r="O156" s="23">
        <f t="shared" ca="1" si="38"/>
        <v>6.8837550594082114E-2</v>
      </c>
      <c r="P156" s="25">
        <f t="shared" si="40"/>
        <v>6.2137527131164577E-2</v>
      </c>
      <c r="Q156" s="26">
        <f t="shared" si="41"/>
        <v>33100.966</v>
      </c>
      <c r="R156" s="29">
        <f t="shared" si="37"/>
        <v>4.3933495775067563E-3</v>
      </c>
      <c r="V156" s="23"/>
      <c r="AA156" s="23"/>
    </row>
    <row r="157" spans="1:27" x14ac:dyDescent="0.2">
      <c r="A157" s="23" t="s">
        <v>97</v>
      </c>
      <c r="B157" s="28" t="s">
        <v>48</v>
      </c>
      <c r="C157" s="22">
        <v>49185.41</v>
      </c>
      <c r="D157" s="22">
        <v>3.0000000000000001E-3</v>
      </c>
      <c r="E157" s="23">
        <f t="shared" si="39"/>
        <v>77461.267620093102</v>
      </c>
      <c r="F157" s="114">
        <f>ROUND(2*E157,0)/2-0.5</f>
        <v>77461</v>
      </c>
      <c r="G157" s="23">
        <f t="shared" si="35"/>
        <v>7.0497196225915104E-2</v>
      </c>
      <c r="H157" s="23"/>
      <c r="I157" s="23"/>
      <c r="J157" s="24">
        <f t="shared" si="36"/>
        <v>7.0497196225915104E-2</v>
      </c>
      <c r="K157" s="23"/>
      <c r="L157" s="23"/>
      <c r="M157" s="23"/>
      <c r="N157" s="23"/>
      <c r="O157" s="23">
        <f t="shared" ca="1" si="38"/>
        <v>6.9296421266131336E-2</v>
      </c>
      <c r="P157" s="25">
        <f t="shared" si="40"/>
        <v>6.7420756619667899E-2</v>
      </c>
      <c r="Q157" s="26">
        <f t="shared" si="41"/>
        <v>34166.910000000003</v>
      </c>
      <c r="R157" s="29">
        <f t="shared" si="37"/>
        <v>4.9698546757151792E-3</v>
      </c>
      <c r="V157" s="23"/>
      <c r="AA157" s="23"/>
    </row>
    <row r="158" spans="1:27" x14ac:dyDescent="0.2">
      <c r="A158" s="23" t="s">
        <v>98</v>
      </c>
      <c r="B158" s="28" t="s">
        <v>48</v>
      </c>
      <c r="C158" s="22">
        <v>49836.586000000003</v>
      </c>
      <c r="D158" s="22">
        <v>4.0000000000000001E-3</v>
      </c>
      <c r="E158" s="23">
        <f t="shared" si="39"/>
        <v>79933.249359311405</v>
      </c>
      <c r="F158" s="23">
        <f>ROUND(2*E158,0)/2</f>
        <v>79933</v>
      </c>
      <c r="G158" s="23">
        <f t="shared" si="35"/>
        <v>6.5686892579833511E-2</v>
      </c>
      <c r="H158" s="23"/>
      <c r="I158" s="23"/>
      <c r="J158" s="24">
        <f t="shared" si="36"/>
        <v>6.5686892579833511E-2</v>
      </c>
      <c r="K158" s="23"/>
      <c r="L158" s="23"/>
      <c r="M158" s="23"/>
      <c r="N158" s="23"/>
      <c r="O158" s="23">
        <f t="shared" ca="1" si="38"/>
        <v>6.9576744582900307E-2</v>
      </c>
      <c r="P158" s="25">
        <f t="shared" si="40"/>
        <v>6.9519872929916182E-2</v>
      </c>
      <c r="Q158" s="26">
        <f t="shared" si="41"/>
        <v>34818.086000000003</v>
      </c>
      <c r="R158" s="29">
        <f t="shared" si="37"/>
        <v>4.3147678567945864E-3</v>
      </c>
      <c r="V158" s="23"/>
      <c r="AA158" s="23"/>
    </row>
    <row r="159" spans="1:27" x14ac:dyDescent="0.2">
      <c r="A159" s="23" t="s">
        <v>99</v>
      </c>
      <c r="B159" s="28"/>
      <c r="C159" s="22">
        <v>50988.406999999999</v>
      </c>
      <c r="D159" s="22">
        <v>4.0000000000000001E-3</v>
      </c>
      <c r="E159" s="23">
        <f t="shared" si="39"/>
        <v>84305.769966410197</v>
      </c>
      <c r="F159" s="114">
        <f t="shared" ref="F159:F168" si="42">ROUND(2*E159,0)/2-0.5</f>
        <v>84305.5</v>
      </c>
      <c r="G159" s="23">
        <f t="shared" si="35"/>
        <v>7.1115269318397623E-2</v>
      </c>
      <c r="H159" s="23"/>
      <c r="I159" s="23"/>
      <c r="J159" s="24">
        <f t="shared" si="36"/>
        <v>7.1115269318397623E-2</v>
      </c>
      <c r="K159" s="23"/>
      <c r="L159" s="23"/>
      <c r="M159" s="23"/>
      <c r="N159" s="23"/>
      <c r="O159" s="23">
        <f t="shared" ca="1" si="38"/>
        <v>7.0072583459345444E-2</v>
      </c>
      <c r="P159" s="25">
        <f t="shared" si="40"/>
        <v>7.1036178363034747E-2</v>
      </c>
      <c r="Q159" s="26">
        <f t="shared" si="41"/>
        <v>35969.906999999999</v>
      </c>
      <c r="R159" s="29">
        <f t="shared" si="37"/>
        <v>5.0573815302282265E-3</v>
      </c>
      <c r="V159" s="23"/>
      <c r="AA159" s="23"/>
    </row>
    <row r="160" spans="1:27" x14ac:dyDescent="0.2">
      <c r="A160" s="43" t="s">
        <v>100</v>
      </c>
      <c r="B160" s="44" t="s">
        <v>92</v>
      </c>
      <c r="C160" s="43">
        <v>51758.388500000001</v>
      </c>
      <c r="D160" s="43" t="s">
        <v>101</v>
      </c>
      <c r="E160" s="23">
        <f t="shared" si="39"/>
        <v>87228.758847351637</v>
      </c>
      <c r="F160" s="114">
        <f t="shared" si="42"/>
        <v>87228.5</v>
      </c>
      <c r="G160" s="23">
        <f t="shared" si="35"/>
        <v>6.8186257354682311E-2</v>
      </c>
      <c r="H160" s="23"/>
      <c r="I160" s="23"/>
      <c r="J160" s="24">
        <f t="shared" si="36"/>
        <v>6.8186257354682311E-2</v>
      </c>
      <c r="K160" s="23"/>
      <c r="L160" s="23"/>
      <c r="M160" s="23"/>
      <c r="N160" s="23"/>
      <c r="O160" s="23">
        <f t="shared" ca="1" si="38"/>
        <v>7.0404049905508762E-2</v>
      </c>
      <c r="P160" s="25">
        <f t="shared" si="40"/>
        <v>7.0468886668274375E-2</v>
      </c>
      <c r="Q160" s="26">
        <f t="shared" si="41"/>
        <v>36739.888500000001</v>
      </c>
      <c r="R160" s="29">
        <f t="shared" si="37"/>
        <v>4.6493656920389677E-3</v>
      </c>
      <c r="V160" s="23"/>
      <c r="AA160" s="23"/>
    </row>
    <row r="161" spans="1:27" x14ac:dyDescent="0.2">
      <c r="A161" s="24" t="s">
        <v>537</v>
      </c>
      <c r="B161" s="24" t="s">
        <v>92</v>
      </c>
      <c r="C161" s="157">
        <v>52072.523999999998</v>
      </c>
      <c r="D161" s="22"/>
      <c r="E161" s="23">
        <f t="shared" si="39"/>
        <v>88421.273957921148</v>
      </c>
      <c r="F161" s="114">
        <f t="shared" si="42"/>
        <v>88421</v>
      </c>
      <c r="G161" s="23">
        <f t="shared" si="35"/>
        <v>7.2166723737609573E-2</v>
      </c>
      <c r="H161" s="23"/>
      <c r="I161" s="23"/>
      <c r="J161" s="24">
        <f t="shared" si="36"/>
        <v>7.2166723737609573E-2</v>
      </c>
      <c r="K161" s="23"/>
      <c r="L161" s="23"/>
      <c r="M161" s="23"/>
      <c r="N161" s="23"/>
      <c r="O161" s="23">
        <f t="shared" ca="1" si="38"/>
        <v>7.0539278689993795E-2</v>
      </c>
      <c r="P161" s="25">
        <f t="shared" si="40"/>
        <v>6.9878292291833954E-2</v>
      </c>
      <c r="Q161" s="26">
        <f t="shared" si="41"/>
        <v>37054.023999999998</v>
      </c>
      <c r="R161" s="29">
        <f t="shared" si="37"/>
        <v>5.2080360150204607E-3</v>
      </c>
      <c r="AA161" s="23"/>
    </row>
    <row r="162" spans="1:27" x14ac:dyDescent="0.2">
      <c r="A162" s="24" t="s">
        <v>541</v>
      </c>
      <c r="B162" s="24" t="s">
        <v>48</v>
      </c>
      <c r="C162" s="157">
        <v>52404.572</v>
      </c>
      <c r="D162" s="22"/>
      <c r="E162" s="23">
        <f t="shared" si="39"/>
        <v>89681.788154611393</v>
      </c>
      <c r="F162" s="114">
        <f t="shared" si="42"/>
        <v>89681.5</v>
      </c>
      <c r="G162" s="23">
        <f t="shared" si="35"/>
        <v>7.5906453610514291E-2</v>
      </c>
      <c r="H162" s="23"/>
      <c r="I162" s="23"/>
      <c r="J162" s="24">
        <f t="shared" si="36"/>
        <v>7.5906453610514291E-2</v>
      </c>
      <c r="K162" s="23"/>
      <c r="L162" s="23"/>
      <c r="M162" s="23"/>
      <c r="N162" s="23"/>
      <c r="O162" s="23">
        <f t="shared" ca="1" si="38"/>
        <v>7.0682218633677976E-2</v>
      </c>
      <c r="P162" s="25">
        <f t="shared" si="40"/>
        <v>6.9032370143679495E-2</v>
      </c>
      <c r="Q162" s="26">
        <f t="shared" si="41"/>
        <v>37386.072</v>
      </c>
      <c r="R162" s="29">
        <f t="shared" si="37"/>
        <v>5.7617896997251578E-3</v>
      </c>
      <c r="AA162" s="23"/>
    </row>
    <row r="163" spans="1:27" x14ac:dyDescent="0.2">
      <c r="A163" s="20" t="s">
        <v>102</v>
      </c>
      <c r="B163" s="45" t="s">
        <v>92</v>
      </c>
      <c r="C163" s="46">
        <v>52496.3704</v>
      </c>
      <c r="D163" s="46">
        <v>6.9999999999999999E-4</v>
      </c>
      <c r="E163" s="23">
        <f t="shared" si="39"/>
        <v>90030.271465558748</v>
      </c>
      <c r="F163" s="114">
        <f t="shared" si="42"/>
        <v>90030</v>
      </c>
      <c r="G163" s="23">
        <f t="shared" si="35"/>
        <v>7.1510179011966102E-2</v>
      </c>
      <c r="H163" s="23"/>
      <c r="I163" s="23"/>
      <c r="J163" s="24">
        <f t="shared" si="36"/>
        <v>7.1510179011966102E-2</v>
      </c>
      <c r="K163" s="23"/>
      <c r="L163" s="23"/>
      <c r="M163" s="23"/>
      <c r="N163" s="23"/>
      <c r="O163" s="23">
        <f t="shared" ca="1" si="38"/>
        <v>7.0721738324573596E-2</v>
      </c>
      <c r="P163" s="25">
        <f t="shared" si="40"/>
        <v>6.875888287476227E-2</v>
      </c>
      <c r="Q163" s="26">
        <f t="shared" si="41"/>
        <v>37477.8704</v>
      </c>
      <c r="R163" s="29">
        <f t="shared" si="37"/>
        <v>5.1137057023234369E-3</v>
      </c>
      <c r="V163" s="23"/>
      <c r="AA163" s="23"/>
    </row>
    <row r="164" spans="1:27" x14ac:dyDescent="0.2">
      <c r="A164" s="20" t="s">
        <v>102</v>
      </c>
      <c r="B164" s="45" t="s">
        <v>48</v>
      </c>
      <c r="C164" s="46">
        <v>52504.404499999997</v>
      </c>
      <c r="D164" s="46">
        <v>4.0000000000000002E-4</v>
      </c>
      <c r="E164" s="23">
        <f t="shared" si="39"/>
        <v>90060.770360620983</v>
      </c>
      <c r="F164" s="114">
        <f t="shared" si="42"/>
        <v>90060.5</v>
      </c>
      <c r="G164" s="23">
        <f t="shared" si="35"/>
        <v>7.1219113371626008E-2</v>
      </c>
      <c r="H164" s="23"/>
      <c r="I164" s="23"/>
      <c r="J164" s="24">
        <f t="shared" si="36"/>
        <v>7.1219113371626008E-2</v>
      </c>
      <c r="K164" s="23"/>
      <c r="L164" s="23"/>
      <c r="M164" s="23"/>
      <c r="N164" s="23"/>
      <c r="O164" s="23">
        <f t="shared" ca="1" si="38"/>
        <v>7.0725197006273222E-2</v>
      </c>
      <c r="P164" s="25">
        <f t="shared" si="40"/>
        <v>6.8734139277046802E-2</v>
      </c>
      <c r="Q164" s="26">
        <f t="shared" si="41"/>
        <v>37485.904499999997</v>
      </c>
      <c r="R164" s="29">
        <f t="shared" si="37"/>
        <v>5.0721621094405181E-3</v>
      </c>
      <c r="V164" s="23"/>
      <c r="AA164" s="23"/>
    </row>
    <row r="165" spans="1:27" x14ac:dyDescent="0.2">
      <c r="A165" s="11" t="s">
        <v>103</v>
      </c>
      <c r="B165" s="47" t="s">
        <v>92</v>
      </c>
      <c r="C165" s="48">
        <v>52789.560299999997</v>
      </c>
      <c r="D165" s="48">
        <v>1E-4</v>
      </c>
      <c r="E165" s="23">
        <f t="shared" si="39"/>
        <v>91143.273294439467</v>
      </c>
      <c r="F165" s="114">
        <f t="shared" si="42"/>
        <v>91143</v>
      </c>
      <c r="G165" s="23">
        <f t="shared" si="35"/>
        <v>7.199194763234118E-2</v>
      </c>
      <c r="H165" s="23"/>
      <c r="I165" s="23"/>
      <c r="J165" s="24">
        <f t="shared" si="36"/>
        <v>7.199194763234118E-2</v>
      </c>
      <c r="K165" s="23"/>
      <c r="L165" s="23"/>
      <c r="M165" s="23"/>
      <c r="N165" s="23"/>
      <c r="O165" s="23">
        <f t="shared" ca="1" si="38"/>
        <v>7.0847951856759642E-2</v>
      </c>
      <c r="P165" s="25">
        <f t="shared" si="40"/>
        <v>6.7772488592870925E-2</v>
      </c>
      <c r="Q165" s="26">
        <f t="shared" si="41"/>
        <v>37771.060299999997</v>
      </c>
      <c r="R165" s="29">
        <f t="shared" si="37"/>
        <v>5.1828405238977552E-3</v>
      </c>
      <c r="V165" s="23"/>
      <c r="AA165" s="23"/>
    </row>
    <row r="166" spans="1:27" x14ac:dyDescent="0.2">
      <c r="A166" s="27" t="s">
        <v>104</v>
      </c>
      <c r="B166" s="28" t="s">
        <v>92</v>
      </c>
      <c r="C166" s="22">
        <v>52820.516000000003</v>
      </c>
      <c r="D166" s="22">
        <v>5.0000000000000001E-3</v>
      </c>
      <c r="E166" s="23">
        <f t="shared" si="39"/>
        <v>91260.786724180027</v>
      </c>
      <c r="F166" s="114">
        <f t="shared" si="42"/>
        <v>91260.5</v>
      </c>
      <c r="G166" s="23">
        <f t="shared" si="35"/>
        <v>7.552964558271924E-2</v>
      </c>
      <c r="H166" s="23"/>
      <c r="I166" s="23"/>
      <c r="J166" s="24">
        <f t="shared" si="36"/>
        <v>7.552964558271924E-2</v>
      </c>
      <c r="K166" s="23"/>
      <c r="L166" s="23"/>
      <c r="M166" s="23"/>
      <c r="N166" s="23"/>
      <c r="O166" s="23">
        <f t="shared" ca="1" si="38"/>
        <v>7.0861276286258157E-2</v>
      </c>
      <c r="P166" s="25">
        <f t="shared" si="40"/>
        <v>6.7658424418656299E-2</v>
      </c>
      <c r="Q166" s="26">
        <f t="shared" si="41"/>
        <v>37802.016000000003</v>
      </c>
      <c r="R166" s="29">
        <f t="shared" si="37"/>
        <v>5.7047273618511798E-3</v>
      </c>
      <c r="V166" s="23"/>
      <c r="AA166" s="23"/>
    </row>
    <row r="167" spans="1:27" x14ac:dyDescent="0.2">
      <c r="A167" s="23" t="s">
        <v>105</v>
      </c>
      <c r="B167" s="28" t="s">
        <v>92</v>
      </c>
      <c r="C167" s="22">
        <v>52837.370499999997</v>
      </c>
      <c r="D167" s="22">
        <v>1E-4</v>
      </c>
      <c r="E167" s="23">
        <f t="shared" si="39"/>
        <v>91324.769451159576</v>
      </c>
      <c r="F167" s="114">
        <f t="shared" si="42"/>
        <v>91324.5</v>
      </c>
      <c r="G167" s="23">
        <f t="shared" si="35"/>
        <v>7.0979540629195981E-2</v>
      </c>
      <c r="H167" s="23"/>
      <c r="I167" s="23"/>
      <c r="J167" s="24">
        <f t="shared" si="36"/>
        <v>7.0979540629195981E-2</v>
      </c>
      <c r="K167" s="23"/>
      <c r="L167" s="23"/>
      <c r="M167" s="23"/>
      <c r="N167" s="23"/>
      <c r="O167" s="23">
        <f t="shared" ca="1" si="38"/>
        <v>7.0868533847857351E-2</v>
      </c>
      <c r="P167" s="25">
        <f t="shared" si="40"/>
        <v>6.7595505733516609E-2</v>
      </c>
      <c r="Q167" s="26">
        <f t="shared" si="41"/>
        <v>37818.870499999997</v>
      </c>
      <c r="R167" s="29">
        <f t="shared" si="37"/>
        <v>5.0380951879316826E-3</v>
      </c>
      <c r="V167" s="23"/>
      <c r="AA167" s="23"/>
    </row>
    <row r="168" spans="1:27" x14ac:dyDescent="0.2">
      <c r="A168" s="11" t="s">
        <v>103</v>
      </c>
      <c r="B168" s="47" t="s">
        <v>92</v>
      </c>
      <c r="C168" s="48">
        <v>52847.513099999996</v>
      </c>
      <c r="D168" s="48">
        <v>1E-4</v>
      </c>
      <c r="E168" s="23">
        <f t="shared" si="39"/>
        <v>91363.272593149144</v>
      </c>
      <c r="F168" s="114">
        <f t="shared" si="42"/>
        <v>91363</v>
      </c>
      <c r="G168" s="23">
        <f t="shared" si="35"/>
        <v>7.18072118688724E-2</v>
      </c>
      <c r="H168" s="23"/>
      <c r="I168" s="23"/>
      <c r="J168" s="24">
        <f t="shared" si="36"/>
        <v>7.18072118688724E-2</v>
      </c>
      <c r="K168" s="23"/>
      <c r="L168" s="23"/>
      <c r="M168" s="23"/>
      <c r="N168" s="23"/>
      <c r="O168" s="23">
        <f t="shared" ca="1" si="38"/>
        <v>7.0872899724756883E-2</v>
      </c>
      <c r="P168" s="25">
        <f t="shared" si="40"/>
        <v>6.7557388251665712E-2</v>
      </c>
      <c r="Q168" s="26">
        <f t="shared" si="41"/>
        <v>37829.013099999996</v>
      </c>
      <c r="R168" s="29">
        <f t="shared" si="37"/>
        <v>5.1562756763811292E-3</v>
      </c>
      <c r="V168" s="23"/>
      <c r="AA168" s="23"/>
    </row>
    <row r="169" spans="1:27" x14ac:dyDescent="0.2">
      <c r="A169" s="27" t="s">
        <v>106</v>
      </c>
      <c r="B169" s="28" t="s">
        <v>92</v>
      </c>
      <c r="C169" s="22">
        <v>53149.52</v>
      </c>
      <c r="D169" s="29">
        <v>3.0000000000000001E-3</v>
      </c>
      <c r="E169" s="23">
        <f t="shared" si="39"/>
        <v>92509.745346932963</v>
      </c>
      <c r="F169" s="23">
        <f>ROUND(2*E169,0)/2</f>
        <v>92509.5</v>
      </c>
      <c r="G169" s="23">
        <f t="shared" si="35"/>
        <v>6.4629941181920003E-2</v>
      </c>
      <c r="H169" s="23"/>
      <c r="I169" s="23"/>
      <c r="J169" s="24">
        <f t="shared" si="36"/>
        <v>6.4629941181920003E-2</v>
      </c>
      <c r="K169" s="23"/>
      <c r="L169" s="23"/>
      <c r="M169" s="23"/>
      <c r="N169" s="23"/>
      <c r="O169" s="23">
        <f t="shared" ca="1" si="38"/>
        <v>7.1002912136842483E-2</v>
      </c>
      <c r="P169" s="25">
        <f t="shared" si="40"/>
        <v>6.6330964844977663E-2</v>
      </c>
      <c r="Q169" s="26">
        <f t="shared" si="41"/>
        <v>38131.019999999997</v>
      </c>
      <c r="R169" s="29">
        <f t="shared" si="37"/>
        <v>4.1770292971784395E-3</v>
      </c>
      <c r="V169" s="23"/>
      <c r="AA169" s="23"/>
    </row>
    <row r="170" spans="1:27" x14ac:dyDescent="0.2">
      <c r="A170" s="41" t="s">
        <v>107</v>
      </c>
      <c r="B170" s="42" t="s">
        <v>48</v>
      </c>
      <c r="C170" s="41">
        <v>53222.493799999997</v>
      </c>
      <c r="D170" s="41">
        <v>5.4999999999999997E-3</v>
      </c>
      <c r="E170" s="23">
        <f t="shared" si="39"/>
        <v>92786.767075377138</v>
      </c>
      <c r="F170" s="114">
        <f>ROUND(2*E170,0)/2-0.5</f>
        <v>92786.5</v>
      </c>
      <c r="G170" s="23">
        <f t="shared" si="35"/>
        <v>7.0353705697925761E-2</v>
      </c>
      <c r="H170" s="23"/>
      <c r="I170" s="23"/>
      <c r="J170" s="24">
        <f t="shared" si="36"/>
        <v>7.0353705697925761E-2</v>
      </c>
      <c r="K170" s="23"/>
      <c r="L170" s="23"/>
      <c r="M170" s="23"/>
      <c r="N170" s="23"/>
      <c r="O170" s="23">
        <f t="shared" ca="1" si="38"/>
        <v>7.1034323770639007E-2</v>
      </c>
      <c r="P170" s="25">
        <f t="shared" si="40"/>
        <v>6.6008484943527637E-2</v>
      </c>
      <c r="Q170" s="26">
        <f t="shared" si="41"/>
        <v>38203.993799999997</v>
      </c>
      <c r="R170" s="29">
        <f t="shared" si="37"/>
        <v>4.9496439054303515E-3</v>
      </c>
      <c r="V170" s="23"/>
      <c r="AA170" s="23"/>
    </row>
    <row r="171" spans="1:27" x14ac:dyDescent="0.2">
      <c r="A171" s="11" t="s">
        <v>103</v>
      </c>
      <c r="B171" s="47" t="s">
        <v>92</v>
      </c>
      <c r="C171" s="48">
        <v>53279.260699999999</v>
      </c>
      <c r="D171" s="48">
        <v>1E-4</v>
      </c>
      <c r="E171" s="23">
        <f t="shared" si="39"/>
        <v>93002.264483438921</v>
      </c>
      <c r="F171" s="114">
        <f>ROUND(2*E171,0)/2-0.5</f>
        <v>93002</v>
      </c>
      <c r="G171" s="23">
        <f t="shared" si="35"/>
        <v>6.9670930446591228E-2</v>
      </c>
      <c r="H171" s="23"/>
      <c r="I171" s="23"/>
      <c r="J171" s="24">
        <f t="shared" si="36"/>
        <v>6.9670930446591228E-2</v>
      </c>
      <c r="K171" s="23"/>
      <c r="L171" s="23"/>
      <c r="M171" s="23"/>
      <c r="N171" s="23"/>
      <c r="O171" s="23">
        <f t="shared" ca="1" si="38"/>
        <v>7.1058761341336305E-2</v>
      </c>
      <c r="P171" s="25">
        <f t="shared" si="40"/>
        <v>6.5750663329952552E-2</v>
      </c>
      <c r="Q171" s="26">
        <f t="shared" si="41"/>
        <v>38260.760699999999</v>
      </c>
      <c r="R171" s="29">
        <f t="shared" si="37"/>
        <v>4.8540385492937526E-3</v>
      </c>
      <c r="V171" s="23"/>
      <c r="AA171" s="23"/>
    </row>
    <row r="172" spans="1:27" x14ac:dyDescent="0.2">
      <c r="A172" s="24" t="s">
        <v>580</v>
      </c>
      <c r="B172" s="24" t="s">
        <v>48</v>
      </c>
      <c r="C172" s="157">
        <v>54325.446199999998</v>
      </c>
      <c r="D172" s="22"/>
      <c r="E172" s="23">
        <f t="shared" si="39"/>
        <v>96973.773648142436</v>
      </c>
      <c r="F172" s="114">
        <f>ROUND(2*E172,0)/2-0.5</f>
        <v>96973.5</v>
      </c>
      <c r="G172" s="23">
        <f t="shared" si="35"/>
        <v>7.2085121006239206E-2</v>
      </c>
      <c r="H172" s="23"/>
      <c r="I172" s="23"/>
      <c r="J172" s="24">
        <f t="shared" si="36"/>
        <v>7.2085121006239206E-2</v>
      </c>
      <c r="K172" s="23"/>
      <c r="L172" s="23"/>
      <c r="M172" s="23"/>
      <c r="N172" s="23"/>
      <c r="O172" s="23">
        <f t="shared" ca="1" si="38"/>
        <v>7.1509127058386468E-2</v>
      </c>
      <c r="P172" s="25">
        <f t="shared" si="40"/>
        <v>5.9962913471547072E-2</v>
      </c>
      <c r="Q172" s="26">
        <f t="shared" si="41"/>
        <v>39306.946199999998</v>
      </c>
      <c r="R172" s="29">
        <f t="shared" si="37"/>
        <v>5.196264670484149E-3</v>
      </c>
      <c r="AA172" s="23"/>
    </row>
    <row r="173" spans="1:27" x14ac:dyDescent="0.2">
      <c r="A173" s="41" t="s">
        <v>108</v>
      </c>
      <c r="B173" s="42" t="s">
        <v>92</v>
      </c>
      <c r="C173" s="41">
        <v>55053.677259999997</v>
      </c>
      <c r="D173" s="41">
        <v>2.0000000000000002E-5</v>
      </c>
      <c r="E173" s="23">
        <f t="shared" si="39"/>
        <v>99738.270316096387</v>
      </c>
      <c r="F173" s="114">
        <f>ROUND(2*E173,0)/2-0.5</f>
        <v>99738</v>
      </c>
      <c r="G173" s="23">
        <f t="shared" si="35"/>
        <v>7.1207384578883648E-2</v>
      </c>
      <c r="H173" s="23"/>
      <c r="I173" s="23"/>
      <c r="J173" s="24">
        <f t="shared" si="36"/>
        <v>7.1207384578883648E-2</v>
      </c>
      <c r="K173" s="23"/>
      <c r="L173" s="23"/>
      <c r="M173" s="23"/>
      <c r="N173" s="23"/>
      <c r="O173" s="23">
        <f t="shared" ca="1" si="38"/>
        <v>7.1822619699651771E-2</v>
      </c>
      <c r="P173" s="25">
        <f t="shared" si="40"/>
        <v>5.4875627507484009E-2</v>
      </c>
      <c r="Q173" s="26">
        <f t="shared" si="41"/>
        <v>40035.177259999997</v>
      </c>
      <c r="R173" s="29">
        <f t="shared" si="37"/>
        <v>5.0704916185650368E-3</v>
      </c>
      <c r="V173" s="23"/>
      <c r="AA173" s="23"/>
    </row>
    <row r="174" spans="1:27" x14ac:dyDescent="0.2">
      <c r="A174" s="115" t="s">
        <v>209</v>
      </c>
      <c r="B174" s="116" t="s">
        <v>92</v>
      </c>
      <c r="C174" s="115">
        <v>56089.849900000001</v>
      </c>
      <c r="D174" s="115">
        <v>1E-4</v>
      </c>
      <c r="E174" s="117">
        <f t="shared" si="39"/>
        <v>103671.76885528954</v>
      </c>
      <c r="F174" s="114">
        <f>ROUND(2*E174,0)/2-0.5</f>
        <v>103671.5</v>
      </c>
      <c r="G174" s="23">
        <f t="shared" si="35"/>
        <v>7.0822574954945594E-2</v>
      </c>
      <c r="H174" s="23"/>
      <c r="I174" s="23"/>
      <c r="J174" s="24">
        <f t="shared" si="36"/>
        <v>7.0822574954945594E-2</v>
      </c>
      <c r="K174" s="23"/>
      <c r="L174" s="23"/>
      <c r="M174" s="23"/>
      <c r="N174" s="23"/>
      <c r="O174" s="23">
        <f t="shared" ca="1" si="38"/>
        <v>7.2268676239502408E-2</v>
      </c>
      <c r="P174" s="25">
        <f t="shared" si="40"/>
        <v>4.6400134339662835E-2</v>
      </c>
      <c r="Q174" s="26">
        <f t="shared" si="41"/>
        <v>41071.349900000001</v>
      </c>
      <c r="R174" s="29">
        <f t="shared" si="37"/>
        <v>5.0158371232488872E-3</v>
      </c>
      <c r="AA174" s="23"/>
    </row>
    <row r="175" spans="1:27" x14ac:dyDescent="0.2">
      <c r="A175" s="23"/>
      <c r="B175" s="23"/>
      <c r="C175" s="22"/>
      <c r="D175" s="22"/>
      <c r="E175" s="23"/>
      <c r="F175" s="23"/>
      <c r="G175" s="23"/>
      <c r="H175" s="23"/>
      <c r="I175" s="23"/>
      <c r="J175" s="24"/>
      <c r="K175" s="23"/>
      <c r="L175" s="23"/>
      <c r="M175" s="23"/>
      <c r="N175" s="23"/>
      <c r="O175" s="23"/>
      <c r="P175" s="25"/>
      <c r="Q175" s="26"/>
      <c r="AA175" s="23"/>
    </row>
    <row r="176" spans="1:27" x14ac:dyDescent="0.2">
      <c r="A176" s="23"/>
      <c r="B176" s="23"/>
      <c r="C176" s="22"/>
      <c r="D176" s="22"/>
      <c r="E176" s="23"/>
      <c r="F176" s="23"/>
      <c r="G176" s="23"/>
      <c r="H176" s="23"/>
      <c r="I176" s="23"/>
      <c r="J176" s="24"/>
      <c r="K176" s="23"/>
      <c r="L176" s="23"/>
      <c r="M176" s="23"/>
      <c r="N176" s="23"/>
      <c r="O176" s="23"/>
      <c r="P176" s="25"/>
      <c r="Q176" s="26"/>
      <c r="AA176" s="23"/>
    </row>
    <row r="177" spans="1:27" x14ac:dyDescent="0.2">
      <c r="A177" s="23"/>
      <c r="B177" s="23"/>
      <c r="C177" s="22"/>
      <c r="D177" s="22"/>
      <c r="E177" s="23"/>
      <c r="F177" s="23"/>
      <c r="G177" s="23"/>
      <c r="H177" s="23"/>
      <c r="I177" s="23"/>
      <c r="J177" s="24"/>
      <c r="K177" s="23"/>
      <c r="L177" s="23"/>
      <c r="M177" s="23"/>
      <c r="N177" s="23"/>
      <c r="O177" s="23"/>
      <c r="P177" s="25"/>
      <c r="Q177" s="26"/>
      <c r="AA177" s="23"/>
    </row>
    <row r="178" spans="1:27" x14ac:dyDescent="0.2">
      <c r="A178" s="23"/>
      <c r="B178" s="23"/>
      <c r="C178" s="22"/>
      <c r="D178" s="22"/>
      <c r="E178" s="23"/>
      <c r="F178" s="23"/>
      <c r="G178" s="23"/>
      <c r="H178" s="23"/>
      <c r="I178" s="23"/>
      <c r="J178" s="24"/>
      <c r="K178" s="23"/>
      <c r="L178" s="23"/>
      <c r="M178" s="23"/>
      <c r="N178" s="23"/>
      <c r="O178" s="23"/>
      <c r="P178" s="25"/>
      <c r="Q178" s="26"/>
      <c r="AA178" s="23"/>
    </row>
    <row r="179" spans="1:27" x14ac:dyDescent="0.2">
      <c r="A179" s="23"/>
      <c r="B179" s="23"/>
      <c r="C179" s="22"/>
      <c r="D179" s="22"/>
      <c r="E179" s="23"/>
      <c r="F179" s="23"/>
      <c r="G179" s="23"/>
      <c r="H179" s="23"/>
      <c r="I179" s="23"/>
      <c r="J179" s="24"/>
      <c r="K179" s="23"/>
      <c r="L179" s="23"/>
      <c r="M179" s="23"/>
      <c r="N179" s="23"/>
      <c r="O179" s="23"/>
      <c r="P179" s="25"/>
      <c r="Q179" s="26"/>
      <c r="AA179" s="23"/>
    </row>
    <row r="180" spans="1:27" x14ac:dyDescent="0.2">
      <c r="A180" s="23"/>
      <c r="B180" s="23"/>
      <c r="C180" s="22"/>
      <c r="D180" s="22"/>
      <c r="E180" s="23"/>
      <c r="F180" s="23"/>
      <c r="G180" s="23"/>
      <c r="H180" s="23"/>
      <c r="I180" s="23"/>
      <c r="J180" s="24"/>
      <c r="K180" s="23"/>
      <c r="L180" s="23"/>
      <c r="M180" s="23"/>
      <c r="N180" s="23"/>
      <c r="O180" s="23"/>
      <c r="P180" s="25"/>
      <c r="Q180" s="26"/>
      <c r="AA180" s="23"/>
    </row>
    <row r="181" spans="1:27" x14ac:dyDescent="0.2">
      <c r="A181" s="23"/>
      <c r="B181" s="23"/>
      <c r="C181" s="22"/>
      <c r="D181" s="22"/>
      <c r="E181" s="23"/>
      <c r="F181" s="23"/>
      <c r="G181" s="23"/>
      <c r="H181" s="23"/>
      <c r="I181" s="23"/>
      <c r="J181" s="24"/>
      <c r="K181" s="23"/>
      <c r="L181" s="23"/>
      <c r="M181" s="23"/>
      <c r="N181" s="23"/>
      <c r="O181" s="23"/>
      <c r="P181" s="25"/>
      <c r="Q181" s="26"/>
      <c r="AA181" s="23"/>
    </row>
    <row r="182" spans="1:27" x14ac:dyDescent="0.2">
      <c r="A182" s="23"/>
      <c r="B182" s="23"/>
      <c r="C182" s="22"/>
      <c r="D182" s="22"/>
      <c r="E182" s="23"/>
      <c r="F182" s="23"/>
      <c r="G182" s="23"/>
      <c r="H182" s="23"/>
      <c r="I182" s="23"/>
      <c r="J182" s="24"/>
      <c r="K182" s="23"/>
      <c r="L182" s="23"/>
      <c r="M182" s="23"/>
      <c r="N182" s="23"/>
      <c r="O182" s="23"/>
      <c r="P182" s="25"/>
      <c r="Q182" s="26"/>
      <c r="AA182" s="23"/>
    </row>
    <row r="183" spans="1:27" x14ac:dyDescent="0.2">
      <c r="A183" s="23"/>
      <c r="B183" s="23"/>
      <c r="C183" s="22"/>
      <c r="D183" s="22"/>
      <c r="E183" s="23"/>
      <c r="F183" s="23"/>
      <c r="G183" s="23"/>
      <c r="H183" s="23"/>
      <c r="I183" s="23"/>
      <c r="J183" s="24"/>
      <c r="K183" s="23"/>
      <c r="L183" s="23"/>
      <c r="M183" s="23"/>
      <c r="N183" s="23"/>
      <c r="O183" s="23"/>
      <c r="P183" s="25"/>
      <c r="Q183" s="26"/>
      <c r="AA183" s="23"/>
    </row>
    <row r="184" spans="1:27" x14ac:dyDescent="0.2">
      <c r="A184" s="23"/>
      <c r="B184" s="23"/>
      <c r="C184" s="22"/>
      <c r="D184" s="22"/>
      <c r="E184" s="23"/>
      <c r="F184" s="23"/>
      <c r="G184" s="23"/>
      <c r="H184" s="23"/>
      <c r="I184" s="23"/>
      <c r="J184" s="24"/>
      <c r="K184" s="23"/>
      <c r="L184" s="23"/>
      <c r="M184" s="23"/>
      <c r="N184" s="23"/>
      <c r="O184" s="23"/>
      <c r="P184" s="25"/>
      <c r="Q184" s="26"/>
      <c r="AA184" s="23"/>
    </row>
    <row r="185" spans="1:27" x14ac:dyDescent="0.2">
      <c r="A185" s="23"/>
      <c r="B185" s="23"/>
      <c r="C185" s="22"/>
      <c r="D185" s="22"/>
      <c r="E185" s="23"/>
      <c r="F185" s="23"/>
      <c r="G185" s="23"/>
      <c r="H185" s="23"/>
      <c r="I185" s="23"/>
      <c r="J185" s="24"/>
      <c r="K185" s="23"/>
      <c r="L185" s="23"/>
      <c r="M185" s="23"/>
      <c r="N185" s="23"/>
      <c r="O185" s="23"/>
      <c r="P185" s="25"/>
      <c r="Q185" s="26"/>
      <c r="AA185" s="23"/>
    </row>
    <row r="186" spans="1:27" x14ac:dyDescent="0.2">
      <c r="A186" s="23"/>
      <c r="B186" s="23"/>
      <c r="C186" s="22"/>
      <c r="D186" s="22"/>
      <c r="E186" s="23"/>
      <c r="F186" s="23"/>
      <c r="G186" s="23"/>
      <c r="H186" s="23"/>
      <c r="I186" s="23"/>
      <c r="J186" s="24"/>
      <c r="K186" s="23"/>
      <c r="L186" s="23"/>
      <c r="M186" s="23"/>
      <c r="N186" s="23"/>
      <c r="O186" s="23"/>
      <c r="P186" s="25"/>
      <c r="Q186" s="26"/>
      <c r="AA186" s="23"/>
    </row>
    <row r="187" spans="1:27" x14ac:dyDescent="0.2">
      <c r="A187" s="23"/>
      <c r="B187" s="23"/>
      <c r="C187" s="22"/>
      <c r="D187" s="22"/>
      <c r="E187" s="23"/>
      <c r="F187" s="23"/>
      <c r="G187" s="23"/>
      <c r="H187" s="23"/>
      <c r="I187" s="23"/>
      <c r="J187" s="24"/>
      <c r="K187" s="23"/>
      <c r="L187" s="23"/>
      <c r="M187" s="23"/>
      <c r="N187" s="23"/>
      <c r="O187" s="23"/>
      <c r="P187" s="25"/>
      <c r="Q187" s="26"/>
      <c r="AA187" s="23"/>
    </row>
    <row r="188" spans="1:27" x14ac:dyDescent="0.2">
      <c r="A188" s="23"/>
      <c r="B188" s="23"/>
      <c r="C188" s="22"/>
      <c r="D188" s="22"/>
      <c r="E188" s="23"/>
      <c r="F188" s="23"/>
      <c r="G188" s="23"/>
      <c r="H188" s="23"/>
      <c r="I188" s="23"/>
      <c r="J188" s="24"/>
      <c r="K188" s="23"/>
      <c r="L188" s="23"/>
      <c r="M188" s="23"/>
      <c r="N188" s="23"/>
      <c r="O188" s="23"/>
      <c r="P188" s="25"/>
      <c r="Q188" s="26"/>
      <c r="AA188" s="23"/>
    </row>
    <row r="189" spans="1:27" x14ac:dyDescent="0.2">
      <c r="A189" s="23"/>
      <c r="B189" s="23"/>
      <c r="C189" s="22"/>
      <c r="D189" s="22"/>
      <c r="E189" s="23"/>
      <c r="F189" s="23"/>
      <c r="G189" s="23"/>
      <c r="H189" s="23"/>
      <c r="I189" s="23"/>
      <c r="J189" s="24"/>
      <c r="K189" s="23"/>
      <c r="L189" s="23"/>
      <c r="M189" s="23"/>
      <c r="N189" s="23"/>
      <c r="O189" s="23"/>
      <c r="P189" s="25"/>
      <c r="Q189" s="26"/>
      <c r="AA189" s="23"/>
    </row>
    <row r="190" spans="1:27" x14ac:dyDescent="0.2">
      <c r="A190" s="23"/>
      <c r="B190" s="23"/>
      <c r="C190" s="22"/>
      <c r="D190" s="22"/>
      <c r="E190" s="23"/>
      <c r="F190" s="23"/>
      <c r="G190" s="23"/>
      <c r="H190" s="23"/>
      <c r="I190" s="23"/>
      <c r="J190" s="24"/>
      <c r="K190" s="23"/>
      <c r="L190" s="23"/>
      <c r="M190" s="23"/>
      <c r="N190" s="23"/>
      <c r="O190" s="23"/>
      <c r="P190" s="25"/>
      <c r="Q190" s="26"/>
      <c r="AA190" s="23"/>
    </row>
    <row r="191" spans="1:27" x14ac:dyDescent="0.2">
      <c r="A191" s="23"/>
      <c r="B191" s="23"/>
      <c r="C191" s="22"/>
      <c r="D191" s="22"/>
      <c r="E191" s="23"/>
      <c r="F191" s="23"/>
      <c r="G191" s="23"/>
      <c r="H191" s="23"/>
      <c r="I191" s="23"/>
      <c r="J191" s="24"/>
      <c r="K191" s="23"/>
      <c r="L191" s="23"/>
      <c r="M191" s="23"/>
      <c r="N191" s="23"/>
      <c r="O191" s="23"/>
      <c r="P191" s="25"/>
      <c r="Q191" s="26"/>
      <c r="AA191" s="23"/>
    </row>
    <row r="192" spans="1:27" x14ac:dyDescent="0.2">
      <c r="A192" s="23"/>
      <c r="B192" s="23"/>
      <c r="C192" s="22"/>
      <c r="D192" s="22"/>
      <c r="E192" s="23"/>
      <c r="F192" s="23"/>
      <c r="G192" s="23"/>
      <c r="H192" s="23"/>
      <c r="I192" s="23"/>
      <c r="J192" s="24"/>
      <c r="K192" s="23"/>
      <c r="L192" s="23"/>
      <c r="M192" s="23"/>
      <c r="N192" s="23"/>
      <c r="O192" s="23"/>
      <c r="P192" s="25"/>
      <c r="Q192" s="26"/>
      <c r="AA192" s="23"/>
    </row>
    <row r="193" spans="1:27" x14ac:dyDescent="0.2">
      <c r="A193" s="23"/>
      <c r="B193" s="23"/>
      <c r="C193" s="22"/>
      <c r="D193" s="22"/>
      <c r="E193" s="23"/>
      <c r="F193" s="23"/>
      <c r="G193" s="23"/>
      <c r="H193" s="23"/>
      <c r="I193" s="23"/>
      <c r="J193" s="24"/>
      <c r="K193" s="23"/>
      <c r="L193" s="23"/>
      <c r="M193" s="23"/>
      <c r="N193" s="23"/>
      <c r="O193" s="23"/>
      <c r="P193" s="25"/>
      <c r="Q193" s="26"/>
      <c r="AA193" s="23"/>
    </row>
    <row r="194" spans="1:27" x14ac:dyDescent="0.2">
      <c r="A194" s="23"/>
      <c r="B194" s="23"/>
      <c r="C194" s="22"/>
      <c r="D194" s="22"/>
      <c r="E194" s="23"/>
      <c r="F194" s="23"/>
      <c r="G194" s="23"/>
      <c r="H194" s="23"/>
      <c r="I194" s="23"/>
      <c r="J194" s="24"/>
      <c r="K194" s="23"/>
      <c r="L194" s="23"/>
      <c r="M194" s="23"/>
      <c r="N194" s="23"/>
      <c r="O194" s="23"/>
      <c r="P194" s="25"/>
      <c r="Q194" s="26"/>
      <c r="AA194" s="23"/>
    </row>
    <row r="195" spans="1:27" x14ac:dyDescent="0.2">
      <c r="A195" s="23"/>
      <c r="B195" s="23"/>
      <c r="C195" s="22"/>
      <c r="D195" s="22"/>
      <c r="E195" s="23"/>
      <c r="F195" s="23"/>
      <c r="G195" s="23"/>
      <c r="H195" s="23"/>
      <c r="I195" s="23"/>
      <c r="J195" s="24"/>
      <c r="K195" s="23"/>
      <c r="L195" s="23"/>
      <c r="M195" s="23"/>
      <c r="N195" s="23"/>
      <c r="O195" s="23"/>
      <c r="P195" s="25"/>
      <c r="Q195" s="26"/>
      <c r="AA195" s="23"/>
    </row>
    <row r="196" spans="1:27" x14ac:dyDescent="0.2">
      <c r="A196" s="23"/>
      <c r="B196" s="23"/>
      <c r="C196" s="22"/>
      <c r="D196" s="22"/>
      <c r="E196" s="23"/>
      <c r="F196" s="23"/>
      <c r="G196" s="23"/>
      <c r="H196" s="23"/>
      <c r="I196" s="23"/>
      <c r="J196" s="24"/>
      <c r="K196" s="23"/>
      <c r="L196" s="23"/>
      <c r="M196" s="23"/>
      <c r="N196" s="23"/>
      <c r="O196" s="23"/>
      <c r="P196" s="25"/>
      <c r="Q196" s="26"/>
      <c r="AA196" s="23"/>
    </row>
    <row r="197" spans="1:27" x14ac:dyDescent="0.2">
      <c r="A197" s="23"/>
      <c r="B197" s="23"/>
      <c r="C197" s="22"/>
      <c r="D197" s="22"/>
      <c r="E197" s="23"/>
      <c r="F197" s="23"/>
      <c r="G197" s="23"/>
      <c r="H197" s="23"/>
      <c r="I197" s="23"/>
      <c r="J197" s="24"/>
      <c r="K197" s="23"/>
      <c r="L197" s="23"/>
      <c r="M197" s="23"/>
      <c r="N197" s="23"/>
      <c r="O197" s="23"/>
      <c r="P197" s="25"/>
      <c r="Q197" s="26"/>
      <c r="AA197" s="23"/>
    </row>
    <row r="198" spans="1:27" x14ac:dyDescent="0.2">
      <c r="A198" s="23"/>
      <c r="B198" s="23"/>
      <c r="C198" s="22"/>
      <c r="D198" s="22"/>
      <c r="E198" s="23"/>
      <c r="F198" s="23"/>
      <c r="G198" s="23"/>
      <c r="H198" s="23"/>
      <c r="I198" s="23"/>
      <c r="J198" s="24"/>
      <c r="K198" s="23"/>
      <c r="L198" s="23"/>
      <c r="M198" s="23"/>
      <c r="N198" s="23"/>
      <c r="O198" s="23"/>
      <c r="P198" s="25"/>
      <c r="Q198" s="26"/>
      <c r="AA198" s="23"/>
    </row>
    <row r="199" spans="1:27" x14ac:dyDescent="0.2">
      <c r="A199" s="23"/>
      <c r="B199" s="23"/>
      <c r="C199" s="22"/>
      <c r="D199" s="22"/>
      <c r="E199" s="23"/>
      <c r="F199" s="23"/>
      <c r="G199" s="23"/>
      <c r="H199" s="23"/>
      <c r="I199" s="23"/>
      <c r="J199" s="24"/>
      <c r="K199" s="23"/>
      <c r="L199" s="23"/>
      <c r="M199" s="23"/>
      <c r="N199" s="23"/>
      <c r="O199" s="23"/>
      <c r="P199" s="25"/>
      <c r="Q199" s="26"/>
      <c r="AA199" s="23"/>
    </row>
    <row r="200" spans="1:27" x14ac:dyDescent="0.2">
      <c r="A200" s="23"/>
      <c r="B200" s="23"/>
      <c r="C200" s="22"/>
      <c r="D200" s="22"/>
      <c r="E200" s="23"/>
      <c r="F200" s="23"/>
      <c r="G200" s="23"/>
      <c r="H200" s="23"/>
      <c r="I200" s="23"/>
      <c r="J200" s="24"/>
      <c r="K200" s="23"/>
      <c r="L200" s="23"/>
      <c r="M200" s="23"/>
      <c r="N200" s="23"/>
      <c r="O200" s="23"/>
      <c r="P200" s="25"/>
      <c r="Q200" s="26"/>
      <c r="AA200" s="23"/>
    </row>
    <row r="201" spans="1:27" x14ac:dyDescent="0.2">
      <c r="A201" s="23"/>
      <c r="B201" s="23"/>
      <c r="C201" s="22"/>
      <c r="D201" s="22"/>
      <c r="E201" s="23"/>
      <c r="F201" s="23"/>
      <c r="G201" s="23"/>
      <c r="H201" s="23"/>
      <c r="I201" s="23"/>
      <c r="J201" s="24"/>
      <c r="K201" s="23"/>
      <c r="L201" s="23"/>
      <c r="M201" s="23"/>
      <c r="N201" s="23"/>
      <c r="O201" s="23"/>
      <c r="P201" s="25"/>
      <c r="Q201" s="26"/>
      <c r="AA201" s="23"/>
    </row>
    <row r="202" spans="1:27" x14ac:dyDescent="0.2">
      <c r="A202" s="23"/>
      <c r="B202" s="23"/>
      <c r="C202" s="22"/>
      <c r="D202" s="22"/>
      <c r="E202" s="23"/>
      <c r="F202" s="23"/>
      <c r="G202" s="23"/>
      <c r="H202" s="23"/>
      <c r="I202" s="23"/>
      <c r="J202" s="24"/>
      <c r="K202" s="23"/>
      <c r="L202" s="23"/>
      <c r="M202" s="23"/>
      <c r="N202" s="23"/>
      <c r="O202" s="23"/>
      <c r="P202" s="25"/>
      <c r="Q202" s="26"/>
      <c r="AA202" s="23"/>
    </row>
    <row r="203" spans="1:27" x14ac:dyDescent="0.2">
      <c r="A203" s="23"/>
      <c r="B203" s="23"/>
      <c r="C203" s="22"/>
      <c r="D203" s="22"/>
      <c r="E203" s="23"/>
      <c r="F203" s="23"/>
      <c r="G203" s="23"/>
      <c r="H203" s="23"/>
      <c r="I203" s="23"/>
      <c r="J203" s="24"/>
      <c r="K203" s="23"/>
      <c r="L203" s="23"/>
      <c r="M203" s="23"/>
      <c r="N203" s="23"/>
      <c r="O203" s="23"/>
      <c r="P203" s="25"/>
      <c r="Q203" s="26"/>
      <c r="AA203" s="23"/>
    </row>
    <row r="204" spans="1:27" x14ac:dyDescent="0.2">
      <c r="A204" s="23"/>
      <c r="B204" s="23"/>
      <c r="C204" s="22"/>
      <c r="D204" s="22"/>
      <c r="E204" s="23"/>
      <c r="F204" s="23"/>
      <c r="G204" s="23"/>
      <c r="H204" s="23"/>
      <c r="I204" s="23"/>
      <c r="J204" s="24"/>
      <c r="K204" s="23"/>
      <c r="L204" s="23"/>
      <c r="M204" s="23"/>
      <c r="N204" s="23"/>
      <c r="O204" s="23"/>
      <c r="P204" s="25"/>
      <c r="Q204" s="26"/>
      <c r="AA204" s="23"/>
    </row>
    <row r="205" spans="1:27" x14ac:dyDescent="0.2">
      <c r="A205" s="23"/>
      <c r="B205" s="23"/>
      <c r="C205" s="22"/>
      <c r="D205" s="22"/>
      <c r="E205" s="23"/>
      <c r="F205" s="23"/>
      <c r="G205" s="23"/>
      <c r="H205" s="23"/>
      <c r="I205" s="23"/>
      <c r="J205" s="24"/>
      <c r="K205" s="23"/>
      <c r="L205" s="23"/>
      <c r="M205" s="23"/>
      <c r="N205" s="23"/>
      <c r="O205" s="23"/>
      <c r="P205" s="25"/>
      <c r="Q205" s="26"/>
      <c r="AA205" s="23"/>
    </row>
    <row r="206" spans="1:27" x14ac:dyDescent="0.2">
      <c r="A206" s="23"/>
      <c r="B206" s="23"/>
      <c r="C206" s="22"/>
      <c r="D206" s="22"/>
      <c r="E206" s="23"/>
      <c r="F206" s="23"/>
      <c r="G206" s="23"/>
      <c r="H206" s="23"/>
      <c r="I206" s="23"/>
      <c r="J206" s="24"/>
      <c r="K206" s="23"/>
      <c r="L206" s="23"/>
      <c r="M206" s="23"/>
      <c r="N206" s="23"/>
      <c r="O206" s="23"/>
      <c r="P206" s="25"/>
      <c r="Q206" s="26"/>
      <c r="AA206" s="23"/>
    </row>
    <row r="207" spans="1:27" x14ac:dyDescent="0.2">
      <c r="A207" s="23"/>
      <c r="B207" s="23"/>
      <c r="C207" s="22"/>
      <c r="D207" s="22"/>
      <c r="E207" s="23"/>
      <c r="F207" s="23"/>
      <c r="G207" s="23"/>
      <c r="H207" s="23"/>
      <c r="I207" s="23"/>
      <c r="J207" s="24"/>
      <c r="K207" s="23"/>
      <c r="L207" s="23"/>
      <c r="M207" s="23"/>
      <c r="N207" s="23"/>
      <c r="O207" s="23"/>
      <c r="P207" s="25"/>
      <c r="Q207" s="26"/>
      <c r="AA207" s="23"/>
    </row>
    <row r="208" spans="1:27" x14ac:dyDescent="0.2">
      <c r="A208" s="23"/>
      <c r="B208" s="23"/>
      <c r="C208" s="22"/>
      <c r="D208" s="22"/>
      <c r="E208" s="23"/>
      <c r="F208" s="23"/>
      <c r="G208" s="23"/>
      <c r="H208" s="23"/>
      <c r="I208" s="23"/>
      <c r="J208" s="24"/>
      <c r="K208" s="23"/>
      <c r="L208" s="23"/>
      <c r="M208" s="23"/>
      <c r="N208" s="23"/>
      <c r="O208" s="23"/>
      <c r="P208" s="25"/>
      <c r="Q208" s="26"/>
      <c r="AA208" s="23"/>
    </row>
    <row r="209" spans="1:27" x14ac:dyDescent="0.2">
      <c r="A209" s="23"/>
      <c r="B209" s="23"/>
      <c r="C209" s="22"/>
      <c r="D209" s="22"/>
      <c r="E209" s="23"/>
      <c r="F209" s="23"/>
      <c r="G209" s="23"/>
      <c r="H209" s="23"/>
      <c r="I209" s="23"/>
      <c r="J209" s="24"/>
      <c r="K209" s="23"/>
      <c r="L209" s="23"/>
      <c r="M209" s="23"/>
      <c r="N209" s="23"/>
      <c r="O209" s="23"/>
      <c r="P209" s="25"/>
      <c r="Q209" s="26"/>
      <c r="AA209" s="23"/>
    </row>
    <row r="210" spans="1:27" x14ac:dyDescent="0.2">
      <c r="A210" s="23"/>
      <c r="B210" s="23"/>
      <c r="C210" s="22"/>
      <c r="D210" s="22"/>
      <c r="E210" s="23"/>
      <c r="F210" s="23"/>
      <c r="G210" s="23"/>
      <c r="H210" s="23"/>
      <c r="I210" s="23"/>
      <c r="J210" s="24"/>
      <c r="K210" s="23"/>
      <c r="L210" s="23"/>
      <c r="M210" s="23"/>
      <c r="N210" s="23"/>
      <c r="O210" s="23"/>
      <c r="P210" s="25"/>
      <c r="Q210" s="26"/>
      <c r="AA210" s="23"/>
    </row>
    <row r="211" spans="1:27" x14ac:dyDescent="0.2">
      <c r="A211" s="23"/>
      <c r="B211" s="23"/>
      <c r="C211" s="22"/>
      <c r="D211" s="22"/>
      <c r="E211" s="23"/>
      <c r="F211" s="23"/>
      <c r="G211" s="23"/>
      <c r="H211" s="23"/>
      <c r="I211" s="23"/>
      <c r="J211" s="24"/>
      <c r="K211" s="23"/>
      <c r="L211" s="23"/>
      <c r="M211" s="23"/>
      <c r="N211" s="23"/>
      <c r="O211" s="23"/>
      <c r="P211" s="25"/>
      <c r="Q211" s="26"/>
      <c r="AA211" s="23"/>
    </row>
    <row r="212" spans="1:27" x14ac:dyDescent="0.2">
      <c r="A212" s="23"/>
      <c r="B212" s="23"/>
      <c r="C212" s="22"/>
      <c r="D212" s="22"/>
      <c r="E212" s="23"/>
      <c r="F212" s="23"/>
      <c r="G212" s="23"/>
      <c r="H212" s="23"/>
      <c r="I212" s="23"/>
      <c r="J212" s="24"/>
      <c r="K212" s="23"/>
      <c r="L212" s="23"/>
      <c r="M212" s="23"/>
      <c r="N212" s="23"/>
      <c r="O212" s="23"/>
      <c r="P212" s="25"/>
      <c r="Q212" s="26"/>
      <c r="AA212" s="23"/>
    </row>
    <row r="213" spans="1:27" x14ac:dyDescent="0.2">
      <c r="A213" s="23"/>
      <c r="B213" s="23"/>
      <c r="C213" s="22"/>
      <c r="D213" s="22"/>
      <c r="E213" s="23"/>
      <c r="F213" s="23"/>
      <c r="G213" s="23"/>
      <c r="H213" s="23"/>
      <c r="I213" s="23"/>
      <c r="J213" s="24"/>
      <c r="K213" s="23"/>
      <c r="L213" s="23"/>
      <c r="M213" s="23"/>
      <c r="N213" s="23"/>
      <c r="O213" s="23"/>
      <c r="P213" s="25"/>
      <c r="Q213" s="26"/>
      <c r="AA213" s="23"/>
    </row>
    <row r="214" spans="1:27" x14ac:dyDescent="0.2">
      <c r="A214" s="23"/>
      <c r="B214" s="23"/>
      <c r="C214" s="22"/>
      <c r="D214" s="22"/>
      <c r="E214" s="23"/>
      <c r="F214" s="23"/>
      <c r="G214" s="23"/>
      <c r="H214" s="23"/>
      <c r="I214" s="23"/>
      <c r="J214" s="24"/>
      <c r="K214" s="23"/>
      <c r="L214" s="23"/>
      <c r="M214" s="23"/>
      <c r="N214" s="23"/>
      <c r="O214" s="23"/>
      <c r="P214" s="25"/>
      <c r="Q214" s="26"/>
      <c r="AA214" s="23"/>
    </row>
    <row r="215" spans="1:27" x14ac:dyDescent="0.2">
      <c r="A215" s="23"/>
      <c r="B215" s="23"/>
      <c r="C215" s="22"/>
      <c r="D215" s="22"/>
      <c r="E215" s="23"/>
      <c r="F215" s="23"/>
      <c r="G215" s="23"/>
      <c r="H215" s="23"/>
      <c r="I215" s="23"/>
      <c r="J215" s="24"/>
      <c r="K215" s="23"/>
      <c r="L215" s="23"/>
      <c r="M215" s="23"/>
      <c r="N215" s="23"/>
      <c r="O215" s="23"/>
      <c r="P215" s="25"/>
      <c r="Q215" s="26"/>
      <c r="AA215" s="23"/>
    </row>
    <row r="216" spans="1:27" x14ac:dyDescent="0.2">
      <c r="A216" s="23"/>
      <c r="B216" s="23"/>
      <c r="C216" s="22"/>
      <c r="D216" s="22"/>
      <c r="E216" s="23"/>
      <c r="F216" s="23"/>
      <c r="G216" s="23"/>
      <c r="H216" s="23"/>
      <c r="I216" s="23"/>
      <c r="J216" s="24"/>
      <c r="K216" s="23"/>
      <c r="L216" s="23"/>
      <c r="M216" s="23"/>
      <c r="N216" s="23"/>
      <c r="O216" s="23"/>
      <c r="P216" s="25"/>
      <c r="Q216" s="26"/>
      <c r="AA216" s="23"/>
    </row>
    <row r="217" spans="1:27" x14ac:dyDescent="0.2">
      <c r="C217" s="21"/>
      <c r="D217" s="21"/>
      <c r="E217" s="23"/>
      <c r="F217" s="23"/>
      <c r="G217" s="23"/>
      <c r="H217" s="23"/>
      <c r="I217" s="23"/>
      <c r="J217" s="24"/>
      <c r="K217" s="23"/>
      <c r="L217" s="23"/>
      <c r="M217" s="23"/>
      <c r="N217" s="23"/>
      <c r="O217" s="23"/>
      <c r="P217" s="25"/>
      <c r="Q217" s="26"/>
      <c r="AA217" s="23"/>
    </row>
    <row r="218" spans="1:27" x14ac:dyDescent="0.2">
      <c r="C218" s="21"/>
      <c r="D218" s="21"/>
      <c r="E218" s="23"/>
      <c r="F218" s="23"/>
      <c r="G218" s="23"/>
      <c r="H218" s="23"/>
      <c r="I218" s="23"/>
      <c r="J218" s="24"/>
      <c r="K218" s="23"/>
      <c r="L218" s="23"/>
      <c r="M218" s="23"/>
      <c r="N218" s="23"/>
      <c r="O218" s="23"/>
      <c r="P218" s="25"/>
      <c r="Q218" s="26"/>
      <c r="AA218" s="23"/>
    </row>
    <row r="219" spans="1:27" x14ac:dyDescent="0.2">
      <c r="C219" s="21"/>
      <c r="D219" s="21"/>
      <c r="E219" s="23"/>
      <c r="F219" s="23"/>
      <c r="G219" s="23"/>
      <c r="H219" s="23"/>
      <c r="I219" s="23"/>
      <c r="J219" s="24"/>
      <c r="K219" s="23"/>
      <c r="L219" s="23"/>
      <c r="M219" s="23"/>
      <c r="N219" s="23"/>
      <c r="O219" s="23"/>
      <c r="P219" s="25"/>
      <c r="Q219" s="26"/>
      <c r="AA219" s="23"/>
    </row>
    <row r="220" spans="1:27" x14ac:dyDescent="0.2">
      <c r="C220" s="21"/>
      <c r="D220" s="21"/>
      <c r="E220" s="23"/>
      <c r="F220" s="23"/>
      <c r="G220" s="23"/>
      <c r="H220" s="23"/>
      <c r="I220" s="23"/>
      <c r="J220" s="24"/>
      <c r="K220" s="23"/>
      <c r="L220" s="23"/>
      <c r="M220" s="23"/>
      <c r="N220" s="23"/>
      <c r="O220" s="23"/>
      <c r="P220" s="25"/>
      <c r="Q220" s="26"/>
      <c r="AA220" s="23"/>
    </row>
    <row r="221" spans="1:27" x14ac:dyDescent="0.2">
      <c r="C221" s="21"/>
      <c r="D221" s="21"/>
      <c r="E221" s="23"/>
      <c r="F221" s="23"/>
      <c r="G221" s="23"/>
      <c r="H221" s="23"/>
      <c r="I221" s="23"/>
      <c r="J221" s="24"/>
      <c r="K221" s="23"/>
      <c r="L221" s="23"/>
      <c r="M221" s="23"/>
      <c r="N221" s="23"/>
      <c r="O221" s="23"/>
      <c r="P221" s="25"/>
      <c r="Q221" s="26"/>
      <c r="AA221" s="23"/>
    </row>
    <row r="222" spans="1:27" x14ac:dyDescent="0.2">
      <c r="C222" s="21"/>
      <c r="D222" s="21"/>
      <c r="E222" s="23"/>
      <c r="F222" s="23"/>
      <c r="G222" s="23"/>
      <c r="H222" s="23"/>
      <c r="I222" s="23"/>
      <c r="J222" s="24"/>
      <c r="K222" s="23"/>
      <c r="L222" s="23"/>
      <c r="M222" s="23"/>
      <c r="N222" s="23"/>
      <c r="O222" s="23"/>
      <c r="P222" s="25"/>
      <c r="Q222" s="26"/>
      <c r="AA222" s="23"/>
    </row>
    <row r="223" spans="1:27" x14ac:dyDescent="0.2">
      <c r="C223" s="21"/>
      <c r="D223" s="21"/>
      <c r="E223" s="23"/>
      <c r="F223" s="23"/>
      <c r="G223" s="23"/>
      <c r="H223" s="23"/>
      <c r="I223" s="23"/>
      <c r="J223" s="24"/>
      <c r="K223" s="23"/>
      <c r="L223" s="23"/>
      <c r="M223" s="23"/>
      <c r="N223" s="23"/>
      <c r="O223" s="23"/>
      <c r="P223" s="25"/>
      <c r="Q223" s="26"/>
      <c r="AA223" s="23"/>
    </row>
    <row r="224" spans="1:27" x14ac:dyDescent="0.2">
      <c r="C224" s="21"/>
      <c r="D224" s="21"/>
      <c r="E224" s="23"/>
      <c r="F224" s="23"/>
      <c r="G224" s="23"/>
      <c r="H224" s="23"/>
      <c r="I224" s="23"/>
      <c r="J224" s="24"/>
      <c r="K224" s="23"/>
      <c r="L224" s="23"/>
      <c r="M224" s="23"/>
      <c r="N224" s="23"/>
      <c r="O224" s="23"/>
      <c r="P224" s="25"/>
      <c r="Q224" s="26"/>
      <c r="AA224" s="23"/>
    </row>
    <row r="225" spans="3:27" x14ac:dyDescent="0.2">
      <c r="C225" s="21"/>
      <c r="D225" s="21"/>
      <c r="E225" s="23"/>
      <c r="F225" s="23"/>
      <c r="G225" s="23"/>
      <c r="H225" s="23"/>
      <c r="I225" s="23"/>
      <c r="J225" s="24"/>
      <c r="K225" s="23"/>
      <c r="L225" s="23"/>
      <c r="M225" s="23"/>
      <c r="N225" s="23"/>
      <c r="O225" s="23"/>
      <c r="P225" s="25"/>
      <c r="Q225" s="26"/>
      <c r="AA225" s="23"/>
    </row>
    <row r="226" spans="3:27" x14ac:dyDescent="0.2">
      <c r="C226" s="21"/>
      <c r="D226" s="21"/>
      <c r="E226" s="23"/>
      <c r="F226" s="23"/>
      <c r="G226" s="23"/>
      <c r="H226" s="23"/>
      <c r="I226" s="23"/>
      <c r="J226" s="24"/>
      <c r="K226" s="23"/>
      <c r="L226" s="23"/>
      <c r="M226" s="23"/>
      <c r="N226" s="23"/>
      <c r="O226" s="23"/>
      <c r="P226" s="25"/>
      <c r="Q226" s="26"/>
      <c r="AA226" s="23"/>
    </row>
    <row r="227" spans="3:27" x14ac:dyDescent="0.2">
      <c r="C227" s="21"/>
      <c r="D227" s="21"/>
      <c r="E227" s="23"/>
      <c r="F227" s="23"/>
      <c r="G227" s="23"/>
      <c r="H227" s="23"/>
      <c r="I227" s="23"/>
      <c r="J227" s="24"/>
      <c r="K227" s="23"/>
      <c r="L227" s="23"/>
      <c r="M227" s="23"/>
      <c r="N227" s="23"/>
      <c r="O227" s="23"/>
      <c r="P227" s="25"/>
      <c r="Q227" s="26"/>
      <c r="AA227" s="23"/>
    </row>
    <row r="228" spans="3:27" x14ac:dyDescent="0.2">
      <c r="C228" s="21"/>
      <c r="D228" s="21"/>
      <c r="E228" s="23"/>
      <c r="F228" s="23"/>
      <c r="G228" s="23"/>
      <c r="H228" s="23"/>
      <c r="I228" s="23"/>
      <c r="J228" s="24"/>
      <c r="K228" s="23"/>
      <c r="L228" s="23"/>
      <c r="M228" s="23"/>
      <c r="N228" s="23"/>
      <c r="O228" s="23"/>
      <c r="P228" s="25"/>
      <c r="Q228" s="26"/>
      <c r="AA228" s="23"/>
    </row>
    <row r="229" spans="3:27" x14ac:dyDescent="0.2">
      <c r="C229" s="21"/>
      <c r="D229" s="21"/>
      <c r="E229" s="23"/>
      <c r="F229" s="23"/>
      <c r="G229" s="23"/>
      <c r="H229" s="23"/>
      <c r="I229" s="23"/>
      <c r="J229" s="24"/>
      <c r="K229" s="23"/>
      <c r="L229" s="23"/>
      <c r="M229" s="23"/>
      <c r="N229" s="23"/>
      <c r="O229" s="23"/>
      <c r="P229" s="25"/>
      <c r="Q229" s="26"/>
      <c r="AA229" s="23"/>
    </row>
    <row r="230" spans="3:27" x14ac:dyDescent="0.2">
      <c r="C230" s="21"/>
      <c r="D230" s="21"/>
      <c r="E230" s="23"/>
      <c r="F230" s="23"/>
      <c r="G230" s="23"/>
      <c r="H230" s="23"/>
      <c r="I230" s="23"/>
      <c r="J230" s="24"/>
      <c r="K230" s="23"/>
      <c r="L230" s="23"/>
      <c r="M230" s="23"/>
      <c r="N230" s="23"/>
      <c r="O230" s="23"/>
      <c r="P230" s="25"/>
      <c r="Q230" s="26"/>
      <c r="AA230" s="23"/>
    </row>
    <row r="231" spans="3:27" x14ac:dyDescent="0.2">
      <c r="C231" s="21"/>
      <c r="D231" s="21"/>
      <c r="E231" s="23"/>
      <c r="F231" s="23"/>
      <c r="G231" s="23"/>
      <c r="H231" s="23"/>
      <c r="I231" s="23"/>
      <c r="J231" s="24"/>
      <c r="K231" s="23"/>
      <c r="L231" s="23"/>
      <c r="M231" s="23"/>
      <c r="N231" s="23"/>
      <c r="O231" s="23"/>
      <c r="P231" s="25"/>
      <c r="Q231" s="26"/>
      <c r="AA231" s="23"/>
    </row>
    <row r="232" spans="3:27" x14ac:dyDescent="0.2">
      <c r="C232" s="21"/>
      <c r="D232" s="21"/>
      <c r="E232" s="23"/>
      <c r="F232" s="23"/>
      <c r="G232" s="23"/>
      <c r="H232" s="23"/>
      <c r="I232" s="23"/>
      <c r="J232" s="24"/>
      <c r="K232" s="23"/>
      <c r="L232" s="23"/>
      <c r="M232" s="23"/>
      <c r="N232" s="23"/>
      <c r="O232" s="23"/>
      <c r="P232" s="25"/>
      <c r="Q232" s="26"/>
      <c r="AA232" s="23"/>
    </row>
    <row r="233" spans="3:27" x14ac:dyDescent="0.2">
      <c r="C233" s="21"/>
      <c r="D233" s="21"/>
      <c r="E233" s="23"/>
      <c r="F233" s="23"/>
      <c r="G233" s="23"/>
      <c r="H233" s="23"/>
      <c r="I233" s="23"/>
      <c r="J233" s="24"/>
      <c r="K233" s="23"/>
      <c r="L233" s="23"/>
      <c r="M233" s="23"/>
      <c r="N233" s="23"/>
      <c r="O233" s="23"/>
      <c r="P233" s="25"/>
      <c r="Q233" s="26"/>
      <c r="AA233" s="23"/>
    </row>
    <row r="234" spans="3:27" x14ac:dyDescent="0.2">
      <c r="C234" s="21"/>
      <c r="D234" s="21"/>
      <c r="E234" s="23"/>
      <c r="F234" s="23"/>
      <c r="G234" s="23"/>
      <c r="H234" s="23"/>
      <c r="I234" s="23"/>
      <c r="J234" s="24"/>
      <c r="K234" s="23"/>
      <c r="L234" s="23"/>
      <c r="M234" s="23"/>
      <c r="N234" s="23"/>
      <c r="O234" s="23"/>
      <c r="P234" s="25"/>
      <c r="Q234" s="26"/>
      <c r="AA234" s="23"/>
    </row>
    <row r="235" spans="3:27" x14ac:dyDescent="0.2">
      <c r="C235" s="21"/>
      <c r="D235" s="21"/>
      <c r="E235" s="23"/>
      <c r="F235" s="23"/>
      <c r="G235" s="23"/>
      <c r="H235" s="23"/>
      <c r="I235" s="23"/>
      <c r="J235" s="24"/>
      <c r="K235" s="23"/>
      <c r="L235" s="23"/>
      <c r="M235" s="23"/>
      <c r="N235" s="23"/>
      <c r="O235" s="23"/>
      <c r="P235" s="25"/>
      <c r="Q235" s="26"/>
      <c r="AA235" s="23"/>
    </row>
    <row r="236" spans="3:27" x14ac:dyDescent="0.2">
      <c r="C236" s="21"/>
      <c r="D236" s="21"/>
      <c r="E236" s="23"/>
      <c r="F236" s="23"/>
      <c r="G236" s="23"/>
      <c r="H236" s="23"/>
      <c r="I236" s="23"/>
      <c r="J236" s="24"/>
      <c r="K236" s="23"/>
      <c r="L236" s="23"/>
      <c r="M236" s="23"/>
      <c r="N236" s="23"/>
      <c r="O236" s="23"/>
      <c r="P236" s="25"/>
      <c r="Q236" s="26"/>
      <c r="AA236" s="23"/>
    </row>
    <row r="237" spans="3:27" x14ac:dyDescent="0.2">
      <c r="C237" s="21"/>
      <c r="D237" s="21"/>
      <c r="E237" s="23"/>
      <c r="F237" s="23"/>
      <c r="G237" s="23"/>
      <c r="H237" s="23"/>
      <c r="I237" s="23"/>
      <c r="J237" s="24"/>
      <c r="K237" s="23"/>
      <c r="L237" s="23"/>
      <c r="M237" s="23"/>
      <c r="N237" s="23"/>
      <c r="O237" s="23"/>
      <c r="P237" s="25"/>
      <c r="Q237" s="26"/>
      <c r="AA237" s="23"/>
    </row>
    <row r="238" spans="3:27" x14ac:dyDescent="0.2">
      <c r="C238" s="21"/>
      <c r="D238" s="21"/>
      <c r="E238" s="23"/>
      <c r="F238" s="23"/>
      <c r="G238" s="23"/>
      <c r="H238" s="23"/>
      <c r="I238" s="23"/>
      <c r="J238" s="24"/>
      <c r="K238" s="23"/>
      <c r="L238" s="23"/>
      <c r="M238" s="23"/>
      <c r="N238" s="23"/>
      <c r="O238" s="23"/>
      <c r="P238" s="25"/>
      <c r="Q238" s="26"/>
      <c r="AA238" s="23"/>
    </row>
    <row r="239" spans="3:27" x14ac:dyDescent="0.2">
      <c r="C239" s="21"/>
      <c r="D239" s="21"/>
      <c r="E239" s="23"/>
      <c r="F239" s="23"/>
      <c r="G239" s="23"/>
      <c r="H239" s="23"/>
      <c r="I239" s="23"/>
      <c r="J239" s="24"/>
      <c r="K239" s="23"/>
      <c r="L239" s="23"/>
      <c r="M239" s="23"/>
      <c r="N239" s="23"/>
      <c r="O239" s="23"/>
      <c r="P239" s="25"/>
      <c r="Q239" s="26"/>
      <c r="AA239" s="23"/>
    </row>
    <row r="240" spans="3:27" x14ac:dyDescent="0.2">
      <c r="C240" s="21"/>
      <c r="D240" s="21"/>
      <c r="E240" s="23"/>
      <c r="F240" s="23"/>
      <c r="G240" s="23"/>
      <c r="H240" s="23"/>
      <c r="I240" s="23"/>
      <c r="J240" s="24"/>
      <c r="K240" s="23"/>
      <c r="L240" s="23"/>
      <c r="M240" s="23"/>
      <c r="N240" s="23"/>
      <c r="O240" s="23"/>
      <c r="P240" s="25"/>
      <c r="Q240" s="26"/>
      <c r="AA240" s="23"/>
    </row>
    <row r="241" spans="3:27" x14ac:dyDescent="0.2">
      <c r="C241" s="21"/>
      <c r="D241" s="21"/>
      <c r="E241" s="23"/>
      <c r="F241" s="23"/>
      <c r="G241" s="23"/>
      <c r="H241" s="23"/>
      <c r="I241" s="23"/>
      <c r="J241" s="24"/>
      <c r="K241" s="23"/>
      <c r="L241" s="23"/>
      <c r="M241" s="23"/>
      <c r="N241" s="23"/>
      <c r="O241" s="23"/>
      <c r="P241" s="25"/>
      <c r="Q241" s="26"/>
      <c r="AA241" s="23"/>
    </row>
    <row r="242" spans="3:27" x14ac:dyDescent="0.2">
      <c r="C242" s="21"/>
      <c r="D242" s="21"/>
      <c r="E242" s="23"/>
      <c r="F242" s="23"/>
      <c r="G242" s="23"/>
      <c r="H242" s="23"/>
      <c r="I242" s="23"/>
      <c r="J242" s="24"/>
      <c r="K242" s="23"/>
      <c r="L242" s="23"/>
      <c r="M242" s="23"/>
      <c r="N242" s="23"/>
      <c r="O242" s="23"/>
      <c r="P242" s="25"/>
      <c r="Q242" s="26"/>
      <c r="AA242" s="23"/>
    </row>
    <row r="243" spans="3:27" x14ac:dyDescent="0.2">
      <c r="C243" s="21"/>
      <c r="D243" s="21"/>
      <c r="E243" s="23"/>
      <c r="F243" s="23"/>
      <c r="G243" s="23"/>
      <c r="H243" s="23"/>
      <c r="I243" s="23"/>
      <c r="J243" s="24"/>
      <c r="K243" s="23"/>
      <c r="L243" s="23"/>
      <c r="M243" s="23"/>
      <c r="N243" s="23"/>
      <c r="O243" s="23"/>
      <c r="P243" s="25"/>
      <c r="Q243" s="26"/>
      <c r="AA243" s="23"/>
    </row>
    <row r="244" spans="3:27" x14ac:dyDescent="0.2">
      <c r="C244" s="21"/>
      <c r="D244" s="21"/>
      <c r="E244" s="23"/>
      <c r="F244" s="23"/>
      <c r="G244" s="23"/>
      <c r="H244" s="23"/>
      <c r="I244" s="23"/>
      <c r="J244" s="24"/>
      <c r="K244" s="23"/>
      <c r="L244" s="23"/>
      <c r="M244" s="23"/>
      <c r="N244" s="23"/>
      <c r="O244" s="23"/>
      <c r="P244" s="25"/>
      <c r="Q244" s="26"/>
      <c r="AA244" s="23"/>
    </row>
    <row r="245" spans="3:27" x14ac:dyDescent="0.2">
      <c r="C245" s="21"/>
      <c r="D245" s="21"/>
      <c r="E245" s="23"/>
      <c r="F245" s="23"/>
      <c r="G245" s="23"/>
      <c r="H245" s="23"/>
      <c r="I245" s="23"/>
      <c r="J245" s="24"/>
      <c r="K245" s="23"/>
      <c r="L245" s="23"/>
      <c r="M245" s="23"/>
      <c r="N245" s="23"/>
      <c r="O245" s="23"/>
      <c r="P245" s="25"/>
      <c r="Q245" s="26"/>
      <c r="AA245" s="23"/>
    </row>
    <row r="246" spans="3:27" x14ac:dyDescent="0.2">
      <c r="C246" s="21"/>
      <c r="D246" s="21"/>
      <c r="E246" s="23"/>
      <c r="F246" s="23"/>
      <c r="G246" s="23"/>
      <c r="H246" s="23"/>
      <c r="I246" s="23"/>
      <c r="J246" s="24"/>
      <c r="K246" s="23"/>
      <c r="L246" s="23"/>
      <c r="M246" s="23"/>
      <c r="N246" s="23"/>
      <c r="O246" s="23"/>
      <c r="P246" s="25"/>
      <c r="Q246" s="26"/>
      <c r="AA246" s="23"/>
    </row>
    <row r="247" spans="3:27" x14ac:dyDescent="0.2">
      <c r="C247" s="21"/>
      <c r="D247" s="21"/>
      <c r="E247" s="23"/>
      <c r="F247" s="23"/>
      <c r="G247" s="23"/>
      <c r="H247" s="23"/>
      <c r="I247" s="23"/>
      <c r="J247" s="24"/>
      <c r="K247" s="23"/>
      <c r="L247" s="23"/>
      <c r="M247" s="23"/>
      <c r="N247" s="23"/>
      <c r="O247" s="23"/>
      <c r="P247" s="25"/>
      <c r="Q247" s="26"/>
      <c r="AA247" s="23"/>
    </row>
    <row r="248" spans="3:27" x14ac:dyDescent="0.2">
      <c r="C248" s="21"/>
      <c r="D248" s="21"/>
      <c r="E248" s="23"/>
      <c r="F248" s="23"/>
      <c r="G248" s="23"/>
      <c r="H248" s="23"/>
      <c r="I248" s="23"/>
      <c r="J248" s="24"/>
      <c r="K248" s="23"/>
      <c r="L248" s="23"/>
      <c r="M248" s="23"/>
      <c r="N248" s="23"/>
      <c r="O248" s="23"/>
      <c r="P248" s="25"/>
      <c r="Q248" s="26"/>
      <c r="AA248" s="23"/>
    </row>
    <row r="249" spans="3:27" x14ac:dyDescent="0.2">
      <c r="C249" s="21"/>
      <c r="D249" s="21"/>
      <c r="E249" s="23"/>
      <c r="F249" s="23"/>
      <c r="G249" s="23"/>
      <c r="H249" s="23"/>
      <c r="I249" s="23"/>
      <c r="J249" s="24"/>
      <c r="K249" s="23"/>
      <c r="L249" s="23"/>
      <c r="M249" s="23"/>
      <c r="N249" s="23"/>
      <c r="O249" s="23"/>
      <c r="P249" s="25"/>
      <c r="Q249" s="26"/>
      <c r="AA249" s="23"/>
    </row>
    <row r="250" spans="3:27" x14ac:dyDescent="0.2">
      <c r="C250" s="21"/>
      <c r="D250" s="21"/>
      <c r="E250" s="23"/>
      <c r="F250" s="23"/>
      <c r="G250" s="23"/>
      <c r="H250" s="23"/>
      <c r="I250" s="23"/>
      <c r="J250" s="24"/>
      <c r="K250" s="23"/>
      <c r="L250" s="23"/>
      <c r="M250" s="23"/>
      <c r="N250" s="23"/>
      <c r="O250" s="23"/>
      <c r="P250" s="25"/>
      <c r="Q250" s="26"/>
      <c r="AA250" s="23"/>
    </row>
    <row r="251" spans="3:27" x14ac:dyDescent="0.2">
      <c r="C251" s="21"/>
      <c r="D251" s="21"/>
      <c r="E251" s="23"/>
      <c r="F251" s="23"/>
      <c r="G251" s="23"/>
      <c r="H251" s="23"/>
      <c r="I251" s="23"/>
      <c r="J251" s="24"/>
      <c r="K251" s="23"/>
      <c r="L251" s="23"/>
      <c r="M251" s="23"/>
      <c r="N251" s="23"/>
      <c r="O251" s="23"/>
      <c r="P251" s="25"/>
      <c r="Q251" s="26"/>
      <c r="AA251" s="23"/>
    </row>
    <row r="252" spans="3:27" x14ac:dyDescent="0.2">
      <c r="C252" s="21"/>
      <c r="D252" s="21"/>
      <c r="E252" s="23"/>
      <c r="F252" s="23"/>
      <c r="G252" s="23"/>
      <c r="H252" s="23"/>
      <c r="I252" s="23"/>
      <c r="J252" s="24"/>
      <c r="K252" s="23"/>
      <c r="L252" s="23"/>
      <c r="M252" s="23"/>
      <c r="N252" s="23"/>
      <c r="O252" s="23"/>
      <c r="P252" s="25"/>
      <c r="Q252" s="26"/>
      <c r="AA252" s="23"/>
    </row>
    <row r="253" spans="3:27" x14ac:dyDescent="0.2">
      <c r="C253" s="21"/>
      <c r="D253" s="21"/>
      <c r="E253" s="23"/>
      <c r="F253" s="23"/>
      <c r="G253" s="23"/>
      <c r="H253" s="23"/>
      <c r="I253" s="23"/>
      <c r="J253" s="24"/>
      <c r="K253" s="23"/>
      <c r="L253" s="23"/>
      <c r="M253" s="23"/>
      <c r="N253" s="23"/>
      <c r="O253" s="23"/>
      <c r="P253" s="25"/>
      <c r="Q253" s="26"/>
      <c r="AA253" s="23"/>
    </row>
    <row r="254" spans="3:27" x14ac:dyDescent="0.2">
      <c r="C254" s="21"/>
      <c r="D254" s="21"/>
      <c r="E254" s="23"/>
      <c r="F254" s="23"/>
      <c r="G254" s="23"/>
      <c r="H254" s="23"/>
      <c r="I254" s="23"/>
      <c r="J254" s="24"/>
      <c r="K254" s="23"/>
      <c r="L254" s="23"/>
      <c r="M254" s="23"/>
      <c r="N254" s="23"/>
      <c r="O254" s="23"/>
      <c r="P254" s="25"/>
      <c r="Q254" s="26"/>
      <c r="AA254" s="23"/>
    </row>
    <row r="255" spans="3:27" x14ac:dyDescent="0.2">
      <c r="C255" s="21"/>
      <c r="D255" s="21"/>
      <c r="E255" s="23"/>
      <c r="F255" s="23"/>
      <c r="G255" s="23"/>
      <c r="H255" s="23"/>
      <c r="I255" s="23"/>
      <c r="J255" s="24"/>
      <c r="K255" s="23"/>
      <c r="L255" s="23"/>
      <c r="M255" s="23"/>
      <c r="N255" s="23"/>
      <c r="O255" s="23"/>
      <c r="P255" s="25"/>
      <c r="Q255" s="26"/>
      <c r="AA255" s="23"/>
    </row>
    <row r="256" spans="3:27" x14ac:dyDescent="0.2">
      <c r="C256" s="21"/>
      <c r="D256" s="21"/>
      <c r="E256" s="23"/>
      <c r="F256" s="23"/>
      <c r="G256" s="23"/>
      <c r="H256" s="23"/>
      <c r="I256" s="23"/>
      <c r="J256" s="24"/>
      <c r="K256" s="23"/>
      <c r="L256" s="23"/>
      <c r="M256" s="23"/>
      <c r="N256" s="23"/>
      <c r="O256" s="23"/>
      <c r="P256" s="25"/>
      <c r="Q256" s="26"/>
      <c r="AA256" s="23"/>
    </row>
    <row r="257" spans="3:27" x14ac:dyDescent="0.2">
      <c r="C257" s="21"/>
      <c r="D257" s="21"/>
      <c r="E257" s="23"/>
      <c r="F257" s="23"/>
      <c r="G257" s="23"/>
      <c r="H257" s="23"/>
      <c r="I257" s="23"/>
      <c r="J257" s="24"/>
      <c r="K257" s="23"/>
      <c r="L257" s="23"/>
      <c r="M257" s="23"/>
      <c r="N257" s="23"/>
      <c r="O257" s="23"/>
      <c r="P257" s="25"/>
      <c r="Q257" s="26"/>
      <c r="AA257" s="23"/>
    </row>
    <row r="258" spans="3:27" x14ac:dyDescent="0.2">
      <c r="C258" s="21"/>
      <c r="D258" s="21"/>
      <c r="E258" s="23"/>
      <c r="F258" s="23"/>
      <c r="G258" s="23"/>
      <c r="H258" s="23"/>
      <c r="I258" s="23"/>
      <c r="J258" s="24"/>
      <c r="K258" s="23"/>
      <c r="L258" s="23"/>
      <c r="M258" s="23"/>
      <c r="N258" s="23"/>
      <c r="O258" s="23"/>
      <c r="P258" s="25"/>
      <c r="Q258" s="26"/>
      <c r="AA258" s="23"/>
    </row>
    <row r="259" spans="3:27" x14ac:dyDescent="0.2">
      <c r="C259" s="21"/>
      <c r="D259" s="21"/>
      <c r="E259" s="23"/>
      <c r="F259" s="23"/>
      <c r="G259" s="23"/>
      <c r="H259" s="23"/>
      <c r="I259" s="23"/>
      <c r="J259" s="24"/>
      <c r="K259" s="23"/>
      <c r="L259" s="23"/>
      <c r="M259" s="23"/>
      <c r="N259" s="23"/>
      <c r="O259" s="23"/>
      <c r="P259" s="25"/>
      <c r="Q259" s="26"/>
      <c r="AA259" s="23"/>
    </row>
    <row r="260" spans="3:27" x14ac:dyDescent="0.2">
      <c r="C260" s="21"/>
      <c r="D260" s="21"/>
      <c r="E260" s="23"/>
      <c r="F260" s="23"/>
      <c r="G260" s="23"/>
      <c r="H260" s="23"/>
      <c r="I260" s="23"/>
      <c r="J260" s="24"/>
      <c r="K260" s="23"/>
      <c r="L260" s="23"/>
      <c r="M260" s="23"/>
      <c r="N260" s="23"/>
      <c r="O260" s="23"/>
      <c r="P260" s="25"/>
      <c r="Q260" s="26"/>
      <c r="AA260" s="23"/>
    </row>
    <row r="261" spans="3:27" x14ac:dyDescent="0.2">
      <c r="C261" s="21"/>
      <c r="D261" s="21"/>
      <c r="E261" s="23"/>
      <c r="F261" s="23"/>
      <c r="G261" s="23"/>
      <c r="H261" s="23"/>
      <c r="I261" s="23"/>
      <c r="J261" s="24"/>
      <c r="K261" s="23"/>
      <c r="L261" s="23"/>
      <c r="M261" s="23"/>
      <c r="N261" s="23"/>
      <c r="O261" s="23"/>
      <c r="P261" s="25"/>
      <c r="Q261" s="26"/>
      <c r="AA261" s="23"/>
    </row>
    <row r="262" spans="3:27" x14ac:dyDescent="0.2">
      <c r="C262" s="21"/>
      <c r="D262" s="21"/>
      <c r="E262" s="23"/>
      <c r="F262" s="23"/>
      <c r="G262" s="23"/>
      <c r="H262" s="23"/>
      <c r="I262" s="23"/>
      <c r="J262" s="24"/>
      <c r="K262" s="23"/>
      <c r="L262" s="23"/>
      <c r="M262" s="23"/>
      <c r="N262" s="23"/>
      <c r="O262" s="23"/>
      <c r="P262" s="25"/>
      <c r="Q262" s="26"/>
      <c r="AA262" s="23"/>
    </row>
    <row r="263" spans="3:27" x14ac:dyDescent="0.2">
      <c r="C263" s="21"/>
      <c r="D263" s="21"/>
      <c r="E263" s="23"/>
      <c r="F263" s="23"/>
      <c r="G263" s="23"/>
      <c r="H263" s="23"/>
      <c r="I263" s="23"/>
      <c r="J263" s="24"/>
      <c r="K263" s="23"/>
      <c r="L263" s="23"/>
      <c r="M263" s="23"/>
      <c r="N263" s="23"/>
      <c r="O263" s="23"/>
      <c r="P263" s="25"/>
      <c r="Q263" s="26"/>
      <c r="AA263" s="23"/>
    </row>
    <row r="264" spans="3:27" x14ac:dyDescent="0.2">
      <c r="C264" s="21"/>
      <c r="D264" s="21"/>
      <c r="E264" s="23"/>
      <c r="F264" s="23"/>
      <c r="G264" s="23"/>
      <c r="H264" s="23"/>
      <c r="I264" s="23"/>
      <c r="J264" s="24"/>
      <c r="K264" s="23"/>
      <c r="L264" s="23"/>
      <c r="M264" s="23"/>
      <c r="N264" s="23"/>
      <c r="O264" s="23"/>
      <c r="P264" s="25"/>
      <c r="Q264" s="26"/>
      <c r="AA264" s="23"/>
    </row>
    <row r="265" spans="3:27" x14ac:dyDescent="0.2">
      <c r="C265" s="21"/>
      <c r="D265" s="21"/>
      <c r="E265" s="23"/>
      <c r="F265" s="23"/>
      <c r="G265" s="23"/>
      <c r="H265" s="23"/>
      <c r="I265" s="23"/>
      <c r="J265" s="24"/>
      <c r="K265" s="23"/>
      <c r="L265" s="23"/>
      <c r="M265" s="23"/>
      <c r="N265" s="23"/>
      <c r="O265" s="23"/>
      <c r="P265" s="25"/>
      <c r="Q265" s="26"/>
      <c r="AA265" s="23"/>
    </row>
    <row r="266" spans="3:27" x14ac:dyDescent="0.2">
      <c r="C266" s="21"/>
      <c r="D266" s="21"/>
      <c r="E266" s="23"/>
      <c r="F266" s="23"/>
      <c r="G266" s="23"/>
      <c r="H266" s="23"/>
      <c r="I266" s="23"/>
      <c r="J266" s="24"/>
      <c r="K266" s="23"/>
      <c r="L266" s="23"/>
      <c r="M266" s="23"/>
      <c r="N266" s="23"/>
      <c r="O266" s="23"/>
      <c r="P266" s="25"/>
      <c r="Q266" s="26"/>
      <c r="AA266" s="23"/>
    </row>
    <row r="267" spans="3:27" x14ac:dyDescent="0.2">
      <c r="C267" s="21"/>
      <c r="D267" s="21"/>
      <c r="E267" s="23"/>
      <c r="F267" s="23"/>
      <c r="G267" s="23"/>
      <c r="H267" s="23"/>
      <c r="I267" s="23"/>
      <c r="J267" s="24"/>
      <c r="K267" s="23"/>
      <c r="L267" s="23"/>
      <c r="M267" s="23"/>
      <c r="N267" s="23"/>
      <c r="O267" s="23"/>
      <c r="P267" s="25"/>
      <c r="Q267" s="26"/>
      <c r="AA267" s="23"/>
    </row>
    <row r="268" spans="3:27" x14ac:dyDescent="0.2">
      <c r="C268" s="21"/>
      <c r="D268" s="21"/>
      <c r="E268" s="23"/>
      <c r="F268" s="23"/>
      <c r="G268" s="23"/>
      <c r="H268" s="23"/>
      <c r="I268" s="23"/>
      <c r="J268" s="24"/>
      <c r="K268" s="23"/>
      <c r="L268" s="23"/>
      <c r="M268" s="23"/>
      <c r="N268" s="23"/>
      <c r="O268" s="23"/>
      <c r="P268" s="25"/>
      <c r="Q268" s="26"/>
      <c r="AA268" s="23"/>
    </row>
    <row r="269" spans="3:27" x14ac:dyDescent="0.2">
      <c r="C269" s="21"/>
      <c r="D269" s="21"/>
      <c r="E269" s="23"/>
      <c r="F269" s="23"/>
      <c r="G269" s="23"/>
      <c r="H269" s="23"/>
      <c r="I269" s="23"/>
      <c r="J269" s="24"/>
      <c r="K269" s="23"/>
      <c r="L269" s="23"/>
      <c r="M269" s="23"/>
      <c r="N269" s="23"/>
      <c r="O269" s="23"/>
      <c r="P269" s="25"/>
      <c r="Q269" s="26"/>
      <c r="AA269" s="23"/>
    </row>
    <row r="270" spans="3:27" x14ac:dyDescent="0.2">
      <c r="E270" s="23"/>
      <c r="F270" s="23"/>
      <c r="G270" s="23"/>
      <c r="H270" s="23"/>
      <c r="I270" s="23"/>
      <c r="J270" s="24"/>
      <c r="K270" s="23"/>
      <c r="L270" s="23"/>
      <c r="M270" s="23"/>
      <c r="N270" s="23"/>
      <c r="O270" s="23"/>
      <c r="P270" s="25"/>
      <c r="Q270" s="26"/>
      <c r="AA270" s="23"/>
    </row>
    <row r="271" spans="3:27" x14ac:dyDescent="0.2">
      <c r="E271" s="23"/>
      <c r="F271" s="23"/>
      <c r="G271" s="23"/>
      <c r="H271" s="23"/>
      <c r="I271" s="23"/>
      <c r="J271" s="24"/>
      <c r="K271" s="23"/>
      <c r="L271" s="23"/>
      <c r="M271" s="23"/>
      <c r="N271" s="23"/>
      <c r="O271" s="23"/>
      <c r="P271" s="25"/>
      <c r="Q271" s="26"/>
      <c r="AA271" s="23"/>
    </row>
    <row r="272" spans="3:27" x14ac:dyDescent="0.2">
      <c r="E272" s="23"/>
      <c r="F272" s="23"/>
      <c r="G272" s="23"/>
      <c r="H272" s="23"/>
      <c r="I272" s="23"/>
      <c r="J272" s="24"/>
      <c r="K272" s="23"/>
      <c r="L272" s="23"/>
      <c r="M272" s="23"/>
      <c r="N272" s="23"/>
      <c r="O272" s="23"/>
      <c r="P272" s="25"/>
      <c r="Q272" s="26"/>
      <c r="AA272" s="23"/>
    </row>
    <row r="273" spans="5:27" x14ac:dyDescent="0.2">
      <c r="E273" s="23"/>
      <c r="F273" s="23"/>
      <c r="G273" s="23"/>
      <c r="H273" s="23"/>
      <c r="I273" s="23"/>
      <c r="J273" s="24"/>
      <c r="K273" s="23"/>
      <c r="L273" s="23"/>
      <c r="M273" s="23"/>
      <c r="N273" s="23"/>
      <c r="O273" s="23"/>
      <c r="P273" s="25"/>
      <c r="Q273" s="26"/>
      <c r="AA273" s="23"/>
    </row>
    <row r="274" spans="5:27" x14ac:dyDescent="0.2">
      <c r="E274" s="23"/>
      <c r="F274" s="23"/>
      <c r="G274" s="23"/>
      <c r="H274" s="23"/>
      <c r="I274" s="23"/>
      <c r="J274" s="24"/>
      <c r="K274" s="23"/>
      <c r="L274" s="23"/>
      <c r="M274" s="23"/>
      <c r="N274" s="23"/>
      <c r="O274" s="23"/>
      <c r="P274" s="25"/>
      <c r="Q274" s="26"/>
      <c r="AA274" s="23"/>
    </row>
    <row r="275" spans="5:27" x14ac:dyDescent="0.2">
      <c r="E275" s="23"/>
      <c r="F275" s="23"/>
      <c r="G275" s="23"/>
      <c r="H275" s="23"/>
      <c r="I275" s="23"/>
      <c r="J275" s="24"/>
      <c r="K275" s="23"/>
      <c r="L275" s="23"/>
      <c r="M275" s="23"/>
      <c r="N275" s="23"/>
      <c r="O275" s="23"/>
      <c r="P275" s="25"/>
      <c r="Q275" s="26"/>
      <c r="AA275" s="23"/>
    </row>
    <row r="276" spans="5:27" x14ac:dyDescent="0.2">
      <c r="E276" s="23"/>
      <c r="F276" s="23"/>
      <c r="G276" s="23"/>
      <c r="H276" s="23"/>
      <c r="I276" s="23"/>
      <c r="J276" s="24"/>
      <c r="K276" s="23"/>
      <c r="L276" s="23"/>
      <c r="M276" s="23"/>
      <c r="N276" s="23"/>
      <c r="O276" s="23"/>
      <c r="P276" s="25"/>
      <c r="Q276" s="26"/>
      <c r="AA276" s="23"/>
    </row>
    <row r="277" spans="5:27" x14ac:dyDescent="0.2">
      <c r="E277" s="23"/>
      <c r="F277" s="23"/>
      <c r="G277" s="23"/>
      <c r="H277" s="23"/>
      <c r="I277" s="23"/>
      <c r="J277" s="24"/>
      <c r="K277" s="23"/>
      <c r="L277" s="23"/>
      <c r="M277" s="23"/>
      <c r="N277" s="23"/>
      <c r="O277" s="23"/>
      <c r="P277" s="25"/>
      <c r="Q277" s="26"/>
      <c r="AA277" s="23"/>
    </row>
    <row r="278" spans="5:27" x14ac:dyDescent="0.2">
      <c r="E278" s="23"/>
      <c r="F278" s="23"/>
      <c r="G278" s="23"/>
      <c r="H278" s="23"/>
      <c r="I278" s="23"/>
      <c r="J278" s="24"/>
      <c r="K278" s="23"/>
      <c r="L278" s="23"/>
      <c r="M278" s="23"/>
      <c r="N278" s="23"/>
      <c r="O278" s="23"/>
      <c r="P278" s="25"/>
      <c r="Q278" s="26"/>
      <c r="AA278" s="23"/>
    </row>
    <row r="279" spans="5:27" x14ac:dyDescent="0.2">
      <c r="E279" s="23"/>
      <c r="F279" s="23"/>
      <c r="G279" s="23"/>
      <c r="H279" s="23"/>
      <c r="I279" s="23"/>
      <c r="J279" s="24"/>
      <c r="K279" s="23"/>
      <c r="L279" s="23"/>
      <c r="M279" s="23"/>
      <c r="N279" s="23"/>
      <c r="O279" s="23"/>
      <c r="P279" s="25"/>
      <c r="Q279" s="26"/>
      <c r="AA279" s="23"/>
    </row>
    <row r="280" spans="5:27" x14ac:dyDescent="0.2">
      <c r="E280" s="23"/>
      <c r="F280" s="23"/>
      <c r="G280" s="23"/>
      <c r="H280" s="23"/>
      <c r="I280" s="23"/>
      <c r="J280" s="24"/>
      <c r="K280" s="23"/>
      <c r="L280" s="23"/>
      <c r="M280" s="23"/>
      <c r="N280" s="23"/>
      <c r="O280" s="23"/>
      <c r="P280" s="25"/>
      <c r="Q280" s="26"/>
      <c r="AA280" s="23"/>
    </row>
    <row r="281" spans="5:27" x14ac:dyDescent="0.2">
      <c r="E281" s="23"/>
      <c r="F281" s="23"/>
      <c r="G281" s="23"/>
      <c r="H281" s="23"/>
      <c r="I281" s="23"/>
      <c r="J281" s="24"/>
      <c r="K281" s="23"/>
      <c r="L281" s="23"/>
      <c r="M281" s="23"/>
      <c r="N281" s="23"/>
      <c r="O281" s="23"/>
      <c r="P281" s="25"/>
      <c r="Q281" s="26"/>
      <c r="AA281" s="23"/>
    </row>
    <row r="282" spans="5:27" x14ac:dyDescent="0.2">
      <c r="E282" s="23"/>
      <c r="F282" s="23"/>
      <c r="G282" s="23"/>
      <c r="H282" s="23"/>
      <c r="I282" s="23"/>
      <c r="J282" s="24"/>
      <c r="K282" s="23"/>
      <c r="L282" s="23"/>
      <c r="M282" s="23"/>
      <c r="N282" s="23"/>
      <c r="O282" s="23"/>
      <c r="P282" s="25"/>
      <c r="Q282" s="26"/>
      <c r="AA282" s="23"/>
    </row>
    <row r="283" spans="5:27" x14ac:dyDescent="0.2">
      <c r="E283" s="23"/>
      <c r="F283" s="23"/>
      <c r="G283" s="23"/>
      <c r="H283" s="23"/>
      <c r="I283" s="23"/>
      <c r="J283" s="24"/>
      <c r="K283" s="23"/>
      <c r="L283" s="23"/>
      <c r="M283" s="23"/>
      <c r="N283" s="23"/>
      <c r="O283" s="23"/>
      <c r="P283" s="25"/>
      <c r="Q283" s="26"/>
      <c r="AA283" s="23"/>
    </row>
    <row r="284" spans="5:27" x14ac:dyDescent="0.2">
      <c r="E284" s="23"/>
      <c r="F284" s="23"/>
      <c r="G284" s="23"/>
      <c r="H284" s="23"/>
      <c r="I284" s="23"/>
      <c r="J284" s="24"/>
      <c r="K284" s="23"/>
      <c r="L284" s="23"/>
      <c r="M284" s="23"/>
      <c r="N284" s="23"/>
      <c r="O284" s="23"/>
      <c r="P284" s="25"/>
      <c r="Q284" s="26"/>
      <c r="AA284" s="23"/>
    </row>
    <row r="285" spans="5:27" x14ac:dyDescent="0.2">
      <c r="E285" s="23"/>
      <c r="F285" s="23"/>
      <c r="G285" s="23"/>
      <c r="H285" s="23"/>
      <c r="I285" s="23"/>
      <c r="J285" s="24"/>
      <c r="K285" s="23"/>
      <c r="L285" s="23"/>
      <c r="M285" s="23"/>
      <c r="N285" s="23"/>
      <c r="O285" s="23"/>
      <c r="P285" s="25"/>
      <c r="Q285" s="26"/>
      <c r="AA285" s="23"/>
    </row>
    <row r="286" spans="5:27" x14ac:dyDescent="0.2">
      <c r="E286" s="23"/>
      <c r="F286" s="23"/>
      <c r="G286" s="23"/>
      <c r="H286" s="23"/>
      <c r="I286" s="23"/>
      <c r="J286" s="24"/>
      <c r="K286" s="23"/>
      <c r="L286" s="23"/>
      <c r="M286" s="23"/>
      <c r="N286" s="23"/>
      <c r="O286" s="23"/>
      <c r="P286" s="25"/>
      <c r="Q286" s="26"/>
      <c r="AA286" s="23"/>
    </row>
    <row r="287" spans="5:27" x14ac:dyDescent="0.2">
      <c r="E287" s="23"/>
      <c r="F287" s="23"/>
      <c r="G287" s="23"/>
      <c r="H287" s="23"/>
      <c r="I287" s="23"/>
      <c r="J287" s="24"/>
      <c r="K287" s="23"/>
      <c r="L287" s="23"/>
      <c r="M287" s="23"/>
      <c r="N287" s="23"/>
      <c r="O287" s="23"/>
      <c r="P287" s="25"/>
      <c r="Q287" s="26"/>
      <c r="AA287" s="23"/>
    </row>
    <row r="288" spans="5:27" x14ac:dyDescent="0.2">
      <c r="E288" s="23"/>
      <c r="F288" s="23"/>
      <c r="G288" s="23"/>
      <c r="H288" s="23"/>
      <c r="I288" s="23"/>
      <c r="J288" s="24"/>
      <c r="K288" s="23"/>
      <c r="L288" s="23"/>
      <c r="M288" s="23"/>
      <c r="N288" s="23"/>
      <c r="O288" s="23"/>
      <c r="P288" s="25"/>
      <c r="Q288" s="26"/>
      <c r="AA288" s="23"/>
    </row>
    <row r="289" spans="5:27" x14ac:dyDescent="0.2">
      <c r="E289" s="23"/>
      <c r="F289" s="23"/>
      <c r="G289" s="23"/>
      <c r="H289" s="23"/>
      <c r="I289" s="23"/>
      <c r="J289" s="24"/>
      <c r="K289" s="23"/>
      <c r="L289" s="23"/>
      <c r="M289" s="23"/>
      <c r="N289" s="23"/>
      <c r="O289" s="23"/>
      <c r="P289" s="25"/>
      <c r="Q289" s="26"/>
      <c r="AA289" s="23"/>
    </row>
    <row r="290" spans="5:27" x14ac:dyDescent="0.2">
      <c r="E290" s="23"/>
      <c r="F290" s="23"/>
      <c r="G290" s="23"/>
      <c r="H290" s="23"/>
      <c r="I290" s="23"/>
      <c r="J290" s="24"/>
      <c r="K290" s="23"/>
      <c r="L290" s="23"/>
      <c r="M290" s="23"/>
      <c r="N290" s="23"/>
      <c r="O290" s="23"/>
      <c r="P290" s="25"/>
      <c r="Q290" s="26"/>
      <c r="AA290" s="23"/>
    </row>
    <row r="291" spans="5:27" x14ac:dyDescent="0.2">
      <c r="E291" s="23"/>
      <c r="F291" s="23"/>
      <c r="G291" s="23"/>
      <c r="H291" s="23"/>
      <c r="I291" s="23"/>
      <c r="J291" s="24"/>
      <c r="K291" s="23"/>
      <c r="L291" s="23"/>
      <c r="M291" s="23"/>
      <c r="N291" s="23"/>
      <c r="O291" s="23"/>
      <c r="P291" s="25"/>
      <c r="Q291" s="26"/>
      <c r="AA291" s="23"/>
    </row>
    <row r="292" spans="5:27" x14ac:dyDescent="0.2">
      <c r="E292" s="23"/>
      <c r="F292" s="23"/>
      <c r="G292" s="23"/>
      <c r="H292" s="23"/>
      <c r="I292" s="23"/>
      <c r="J292" s="24"/>
      <c r="K292" s="23"/>
      <c r="L292" s="23"/>
      <c r="M292" s="23"/>
      <c r="N292" s="23"/>
      <c r="O292" s="23"/>
      <c r="P292" s="25"/>
      <c r="Q292" s="26"/>
      <c r="AA292" s="23"/>
    </row>
    <row r="293" spans="5:27" x14ac:dyDescent="0.2">
      <c r="E293" s="23"/>
      <c r="F293" s="23"/>
      <c r="G293" s="23"/>
      <c r="H293" s="23"/>
      <c r="I293" s="23"/>
      <c r="J293" s="24"/>
      <c r="K293" s="23"/>
      <c r="L293" s="23"/>
      <c r="M293" s="23"/>
      <c r="N293" s="23"/>
      <c r="O293" s="23"/>
      <c r="P293" s="25"/>
      <c r="Q293" s="26"/>
      <c r="AA293" s="23"/>
    </row>
    <row r="294" spans="5:27" x14ac:dyDescent="0.2">
      <c r="E294" s="23"/>
      <c r="F294" s="23"/>
      <c r="G294" s="23"/>
      <c r="H294" s="23"/>
      <c r="I294" s="23"/>
      <c r="J294" s="24"/>
      <c r="K294" s="23"/>
      <c r="L294" s="23"/>
      <c r="M294" s="23"/>
      <c r="N294" s="23"/>
      <c r="O294" s="23"/>
      <c r="P294" s="25"/>
      <c r="Q294" s="26"/>
      <c r="AA294" s="23"/>
    </row>
    <row r="295" spans="5:27" x14ac:dyDescent="0.2">
      <c r="E295" s="23"/>
      <c r="F295" s="23"/>
      <c r="G295" s="23"/>
      <c r="H295" s="23"/>
      <c r="I295" s="23"/>
      <c r="J295" s="24"/>
      <c r="K295" s="23"/>
      <c r="L295" s="23"/>
      <c r="M295" s="23"/>
      <c r="N295" s="23"/>
      <c r="O295" s="23"/>
      <c r="P295" s="25"/>
      <c r="Q295" s="26"/>
      <c r="AA295" s="23"/>
    </row>
    <row r="296" spans="5:27" x14ac:dyDescent="0.2">
      <c r="E296" s="23"/>
      <c r="F296" s="23"/>
      <c r="G296" s="23"/>
      <c r="H296" s="23"/>
      <c r="I296" s="23"/>
      <c r="J296" s="24"/>
      <c r="K296" s="23"/>
      <c r="L296" s="23"/>
      <c r="M296" s="23"/>
      <c r="N296" s="23"/>
      <c r="O296" s="23"/>
      <c r="P296" s="25"/>
      <c r="Q296" s="26"/>
      <c r="AA296" s="23"/>
    </row>
    <row r="297" spans="5:27" x14ac:dyDescent="0.2">
      <c r="E297" s="23"/>
      <c r="F297" s="23"/>
      <c r="G297" s="23"/>
      <c r="H297" s="23"/>
      <c r="I297" s="23"/>
      <c r="J297" s="24"/>
      <c r="K297" s="23"/>
      <c r="L297" s="23"/>
      <c r="M297" s="23"/>
      <c r="N297" s="23"/>
      <c r="O297" s="23"/>
      <c r="P297" s="25"/>
      <c r="Q297" s="26"/>
      <c r="AA297" s="23"/>
    </row>
    <row r="298" spans="5:27" x14ac:dyDescent="0.2">
      <c r="E298" s="23"/>
      <c r="F298" s="23"/>
      <c r="G298" s="23"/>
      <c r="H298" s="23"/>
      <c r="I298" s="23"/>
      <c r="J298" s="24"/>
      <c r="K298" s="23"/>
      <c r="L298" s="23"/>
      <c r="M298" s="23"/>
      <c r="N298" s="23"/>
      <c r="O298" s="23"/>
      <c r="P298" s="25"/>
      <c r="Q298" s="26"/>
    </row>
    <row r="299" spans="5:27" x14ac:dyDescent="0.2">
      <c r="E299" s="23"/>
      <c r="F299" s="23"/>
      <c r="G299" s="23"/>
      <c r="H299" s="23"/>
      <c r="I299" s="23"/>
      <c r="J299" s="24"/>
      <c r="K299" s="23"/>
      <c r="L299" s="23"/>
      <c r="M299" s="23"/>
      <c r="N299" s="23"/>
      <c r="O299" s="23"/>
      <c r="P299" s="25"/>
      <c r="Q299" s="26"/>
    </row>
    <row r="300" spans="5:27" x14ac:dyDescent="0.2">
      <c r="E300" s="23"/>
      <c r="F300" s="23"/>
      <c r="G300" s="23"/>
      <c r="H300" s="23"/>
      <c r="I300" s="23"/>
      <c r="J300" s="24"/>
      <c r="K300" s="23"/>
      <c r="L300" s="23"/>
      <c r="M300" s="23"/>
      <c r="N300" s="23"/>
      <c r="O300" s="23"/>
      <c r="P300" s="25"/>
      <c r="Q300" s="26"/>
    </row>
    <row r="301" spans="5:27" x14ac:dyDescent="0.2">
      <c r="E301" s="23"/>
      <c r="F301" s="23"/>
      <c r="G301" s="23"/>
      <c r="H301" s="23"/>
      <c r="I301" s="23"/>
      <c r="J301" s="24"/>
      <c r="K301" s="23"/>
      <c r="L301" s="23"/>
      <c r="M301" s="23"/>
      <c r="N301" s="23"/>
      <c r="O301" s="23"/>
      <c r="P301" s="25"/>
      <c r="Q301" s="26"/>
    </row>
    <row r="302" spans="5:27" x14ac:dyDescent="0.2">
      <c r="E302" s="23"/>
      <c r="F302" s="23"/>
      <c r="G302" s="23"/>
      <c r="H302" s="23"/>
      <c r="I302" s="23"/>
      <c r="J302" s="24"/>
      <c r="K302" s="23"/>
      <c r="L302" s="23"/>
      <c r="M302" s="23"/>
      <c r="N302" s="23"/>
      <c r="O302" s="23"/>
      <c r="P302" s="25"/>
      <c r="Q302" s="26"/>
    </row>
    <row r="303" spans="5:27" x14ac:dyDescent="0.2">
      <c r="E303" s="23"/>
      <c r="F303" s="23"/>
      <c r="G303" s="23"/>
      <c r="H303" s="23"/>
      <c r="I303" s="23"/>
      <c r="J303" s="24"/>
      <c r="K303" s="23"/>
      <c r="L303" s="23"/>
      <c r="M303" s="23"/>
      <c r="N303" s="23"/>
      <c r="O303" s="23"/>
      <c r="P303" s="25"/>
      <c r="Q303" s="26"/>
    </row>
    <row r="304" spans="5:27" x14ac:dyDescent="0.2">
      <c r="E304" s="23"/>
      <c r="F304" s="23"/>
      <c r="G304" s="23"/>
      <c r="H304" s="23"/>
      <c r="I304" s="23"/>
      <c r="J304" s="24"/>
      <c r="K304" s="23"/>
      <c r="L304" s="23"/>
      <c r="M304" s="23"/>
      <c r="N304" s="23"/>
      <c r="O304" s="23"/>
      <c r="P304" s="25"/>
      <c r="Q304" s="26"/>
    </row>
    <row r="305" spans="5:17" x14ac:dyDescent="0.2">
      <c r="E305" s="23"/>
      <c r="F305" s="23"/>
      <c r="G305" s="23"/>
      <c r="H305" s="23"/>
      <c r="I305" s="23"/>
      <c r="J305" s="24"/>
      <c r="K305" s="23"/>
      <c r="L305" s="23"/>
      <c r="M305" s="23"/>
      <c r="N305" s="23"/>
      <c r="O305" s="23"/>
      <c r="P305" s="25"/>
      <c r="Q305" s="26"/>
    </row>
    <row r="306" spans="5:17" x14ac:dyDescent="0.2">
      <c r="E306" s="23"/>
      <c r="F306" s="23"/>
      <c r="G306" s="23"/>
      <c r="H306" s="23"/>
      <c r="I306" s="23"/>
      <c r="J306" s="24"/>
      <c r="K306" s="23"/>
      <c r="L306" s="23"/>
      <c r="M306" s="23"/>
      <c r="N306" s="23"/>
      <c r="O306" s="23"/>
      <c r="P306" s="25"/>
      <c r="Q306" s="26"/>
    </row>
    <row r="307" spans="5:17" x14ac:dyDescent="0.2">
      <c r="E307" s="23"/>
      <c r="F307" s="23"/>
      <c r="G307" s="23"/>
      <c r="H307" s="23"/>
      <c r="I307" s="23"/>
      <c r="J307" s="24"/>
      <c r="K307" s="23"/>
      <c r="L307" s="23"/>
      <c r="M307" s="23"/>
      <c r="N307" s="23"/>
      <c r="O307" s="23"/>
      <c r="P307" s="25"/>
      <c r="Q307" s="26"/>
    </row>
    <row r="308" spans="5:17" x14ac:dyDescent="0.2">
      <c r="E308" s="23"/>
      <c r="F308" s="23"/>
      <c r="G308" s="23"/>
      <c r="H308" s="23"/>
      <c r="I308" s="23"/>
      <c r="J308" s="24"/>
      <c r="K308" s="23"/>
      <c r="L308" s="23"/>
      <c r="M308" s="23"/>
      <c r="N308" s="23"/>
      <c r="O308" s="23"/>
      <c r="P308" s="25"/>
      <c r="Q308" s="26"/>
    </row>
    <row r="309" spans="5:17" x14ac:dyDescent="0.2">
      <c r="E309" s="23"/>
      <c r="F309" s="23"/>
      <c r="G309" s="23"/>
      <c r="H309" s="23"/>
      <c r="I309" s="23"/>
      <c r="J309" s="24"/>
      <c r="K309" s="23"/>
      <c r="L309" s="23"/>
      <c r="M309" s="23"/>
      <c r="N309" s="23"/>
      <c r="O309" s="23"/>
      <c r="P309" s="25"/>
      <c r="Q309" s="26"/>
    </row>
    <row r="310" spans="5:17" x14ac:dyDescent="0.2">
      <c r="E310" s="23"/>
      <c r="F310" s="23"/>
      <c r="G310" s="23"/>
      <c r="H310" s="23"/>
      <c r="I310" s="23"/>
      <c r="J310" s="24"/>
      <c r="K310" s="23"/>
      <c r="L310" s="23"/>
      <c r="M310" s="23"/>
      <c r="N310" s="23"/>
      <c r="O310" s="23"/>
      <c r="P310" s="25"/>
      <c r="Q310" s="26"/>
    </row>
    <row r="311" spans="5:17" x14ac:dyDescent="0.2">
      <c r="E311" s="23"/>
      <c r="F311" s="23"/>
      <c r="G311" s="23"/>
      <c r="H311" s="23"/>
      <c r="I311" s="23"/>
      <c r="J311" s="24"/>
      <c r="K311" s="23"/>
      <c r="L311" s="23"/>
      <c r="M311" s="23"/>
      <c r="N311" s="23"/>
      <c r="O311" s="23"/>
      <c r="P311" s="25"/>
      <c r="Q311" s="26"/>
    </row>
    <row r="312" spans="5:17" x14ac:dyDescent="0.2">
      <c r="E312" s="23"/>
      <c r="F312" s="23"/>
      <c r="G312" s="23"/>
      <c r="H312" s="23"/>
      <c r="I312" s="23"/>
      <c r="J312" s="24"/>
      <c r="K312" s="23"/>
      <c r="L312" s="23"/>
      <c r="M312" s="23"/>
      <c r="N312" s="23"/>
      <c r="O312" s="23"/>
      <c r="P312" s="25"/>
      <c r="Q312" s="26"/>
    </row>
    <row r="313" spans="5:17" x14ac:dyDescent="0.2">
      <c r="E313" s="23"/>
      <c r="F313" s="23"/>
      <c r="G313" s="23"/>
      <c r="H313" s="23"/>
      <c r="I313" s="23"/>
      <c r="J313" s="24"/>
      <c r="K313" s="23"/>
      <c r="L313" s="23"/>
      <c r="M313" s="23"/>
      <c r="N313" s="23"/>
      <c r="O313" s="23"/>
      <c r="P313" s="25"/>
      <c r="Q313" s="26"/>
    </row>
    <row r="314" spans="5:17" x14ac:dyDescent="0.2">
      <c r="E314" s="23"/>
      <c r="F314" s="23"/>
      <c r="G314" s="23"/>
      <c r="H314" s="23"/>
      <c r="I314" s="23"/>
      <c r="J314" s="24"/>
      <c r="K314" s="23"/>
      <c r="L314" s="23"/>
      <c r="M314" s="23"/>
      <c r="N314" s="23"/>
      <c r="O314" s="23"/>
      <c r="P314" s="25"/>
      <c r="Q314" s="26"/>
    </row>
    <row r="315" spans="5:17" x14ac:dyDescent="0.2">
      <c r="E315" s="23"/>
      <c r="F315" s="23"/>
      <c r="G315" s="23"/>
      <c r="H315" s="23"/>
      <c r="I315" s="23"/>
      <c r="J315" s="24"/>
      <c r="K315" s="23"/>
      <c r="L315" s="23"/>
      <c r="M315" s="23"/>
      <c r="N315" s="23"/>
      <c r="O315" s="23"/>
      <c r="P315" s="25"/>
      <c r="Q315" s="26"/>
    </row>
    <row r="316" spans="5:17" x14ac:dyDescent="0.2">
      <c r="E316" s="23"/>
      <c r="F316" s="23"/>
      <c r="G316" s="23"/>
      <c r="H316" s="23"/>
      <c r="I316" s="23"/>
      <c r="J316" s="24"/>
      <c r="K316" s="23"/>
      <c r="L316" s="23"/>
      <c r="M316" s="23"/>
      <c r="N316" s="23"/>
      <c r="O316" s="23"/>
      <c r="P316" s="25"/>
      <c r="Q316" s="26"/>
    </row>
    <row r="317" spans="5:17" x14ac:dyDescent="0.2">
      <c r="E317" s="23"/>
      <c r="F317" s="23"/>
      <c r="G317" s="23"/>
      <c r="H317" s="23"/>
      <c r="I317" s="23"/>
      <c r="J317" s="24"/>
      <c r="K317" s="23"/>
      <c r="L317" s="23"/>
      <c r="M317" s="23"/>
      <c r="N317" s="23"/>
      <c r="O317" s="23"/>
      <c r="P317" s="25"/>
      <c r="Q317" s="26"/>
    </row>
    <row r="318" spans="5:17" x14ac:dyDescent="0.2">
      <c r="E318" s="23"/>
      <c r="F318" s="23"/>
      <c r="G318" s="23"/>
      <c r="H318" s="23"/>
      <c r="I318" s="23"/>
      <c r="J318" s="24"/>
      <c r="K318" s="23"/>
      <c r="L318" s="23"/>
      <c r="M318" s="23"/>
      <c r="N318" s="23"/>
      <c r="O318" s="23"/>
      <c r="P318" s="25"/>
      <c r="Q318" s="26"/>
    </row>
    <row r="319" spans="5:17" x14ac:dyDescent="0.2">
      <c r="E319" s="23"/>
      <c r="F319" s="23"/>
      <c r="G319" s="23"/>
      <c r="H319" s="23"/>
      <c r="I319" s="23"/>
      <c r="J319" s="24"/>
      <c r="K319" s="23"/>
      <c r="L319" s="23"/>
      <c r="M319" s="23"/>
      <c r="N319" s="23"/>
      <c r="O319" s="23"/>
      <c r="P319" s="25"/>
      <c r="Q319" s="26"/>
    </row>
    <row r="320" spans="5:17" x14ac:dyDescent="0.2">
      <c r="E320" s="23"/>
      <c r="F320" s="23"/>
      <c r="G320" s="23"/>
      <c r="H320" s="23"/>
      <c r="I320" s="23"/>
      <c r="J320" s="24"/>
      <c r="K320" s="23"/>
      <c r="L320" s="23"/>
      <c r="M320" s="23"/>
      <c r="N320" s="23"/>
      <c r="O320" s="23"/>
      <c r="P320" s="25"/>
      <c r="Q320" s="26"/>
    </row>
    <row r="321" spans="5:17" x14ac:dyDescent="0.2">
      <c r="E321" s="23"/>
      <c r="F321" s="23"/>
      <c r="G321" s="23"/>
      <c r="H321" s="23"/>
      <c r="I321" s="23"/>
      <c r="J321" s="24"/>
      <c r="K321" s="23"/>
      <c r="L321" s="23"/>
      <c r="M321" s="23"/>
      <c r="N321" s="23"/>
      <c r="O321" s="23"/>
      <c r="P321" s="25"/>
      <c r="Q321" s="26"/>
    </row>
    <row r="322" spans="5:17" x14ac:dyDescent="0.2">
      <c r="E322" s="23"/>
      <c r="F322" s="23"/>
      <c r="G322" s="23"/>
      <c r="H322" s="23"/>
      <c r="I322" s="23"/>
      <c r="J322" s="24"/>
      <c r="K322" s="23"/>
      <c r="L322" s="23"/>
      <c r="M322" s="23"/>
      <c r="N322" s="23"/>
      <c r="O322" s="23"/>
      <c r="P322" s="25"/>
      <c r="Q322" s="26"/>
    </row>
    <row r="323" spans="5:17" x14ac:dyDescent="0.2">
      <c r="E323" s="23"/>
      <c r="F323" s="23"/>
      <c r="G323" s="23"/>
      <c r="H323" s="23"/>
      <c r="I323" s="23"/>
      <c r="J323" s="24"/>
      <c r="K323" s="23"/>
      <c r="L323" s="23"/>
      <c r="M323" s="23"/>
      <c r="N323" s="23"/>
      <c r="O323" s="23"/>
      <c r="P323" s="25"/>
      <c r="Q323" s="26"/>
    </row>
    <row r="324" spans="5:17" x14ac:dyDescent="0.2">
      <c r="E324" s="23"/>
      <c r="F324" s="23"/>
      <c r="G324" s="23"/>
      <c r="H324" s="23"/>
      <c r="I324" s="23"/>
      <c r="J324" s="24"/>
      <c r="K324" s="23"/>
      <c r="L324" s="23"/>
      <c r="M324" s="23"/>
      <c r="N324" s="23"/>
      <c r="O324" s="23"/>
      <c r="P324" s="25"/>
      <c r="Q324" s="26"/>
    </row>
    <row r="325" spans="5:17" x14ac:dyDescent="0.2">
      <c r="E325" s="23"/>
      <c r="F325" s="23"/>
      <c r="G325" s="23"/>
      <c r="H325" s="23"/>
      <c r="I325" s="23"/>
      <c r="J325" s="24"/>
      <c r="K325" s="23"/>
      <c r="L325" s="23"/>
      <c r="M325" s="23"/>
      <c r="N325" s="23"/>
      <c r="O325" s="23"/>
      <c r="P325" s="25"/>
      <c r="Q325" s="26"/>
    </row>
    <row r="326" spans="5:17" x14ac:dyDescent="0.2">
      <c r="E326" s="23"/>
      <c r="F326" s="23"/>
      <c r="G326" s="23"/>
      <c r="H326" s="23"/>
      <c r="I326" s="23"/>
      <c r="J326" s="24"/>
      <c r="K326" s="23"/>
      <c r="L326" s="23"/>
      <c r="M326" s="23"/>
      <c r="N326" s="23"/>
      <c r="O326" s="23"/>
      <c r="P326" s="25"/>
      <c r="Q326" s="26"/>
    </row>
    <row r="327" spans="5:17" x14ac:dyDescent="0.2">
      <c r="E327" s="23"/>
      <c r="F327" s="23"/>
      <c r="G327" s="23"/>
      <c r="H327" s="23"/>
      <c r="I327" s="23"/>
      <c r="J327" s="24"/>
      <c r="K327" s="23"/>
      <c r="L327" s="23"/>
      <c r="M327" s="23"/>
      <c r="N327" s="23"/>
      <c r="O327" s="23"/>
      <c r="P327" s="25"/>
      <c r="Q327" s="26"/>
    </row>
    <row r="328" spans="5:17" x14ac:dyDescent="0.2">
      <c r="E328" s="23"/>
      <c r="F328" s="23"/>
      <c r="G328" s="23"/>
      <c r="H328" s="23"/>
      <c r="I328" s="23"/>
      <c r="J328" s="24"/>
      <c r="K328" s="23"/>
      <c r="L328" s="23"/>
      <c r="M328" s="23"/>
      <c r="N328" s="23"/>
      <c r="O328" s="23"/>
      <c r="P328" s="25"/>
      <c r="Q328" s="26"/>
    </row>
    <row r="329" spans="5:17" x14ac:dyDescent="0.2">
      <c r="E329" s="23"/>
      <c r="F329" s="23"/>
      <c r="G329" s="23"/>
      <c r="H329" s="23"/>
      <c r="I329" s="23"/>
      <c r="J329" s="24"/>
      <c r="K329" s="23"/>
      <c r="L329" s="23"/>
      <c r="M329" s="23"/>
      <c r="N329" s="23"/>
      <c r="O329" s="23"/>
      <c r="P329" s="25"/>
      <c r="Q329" s="26"/>
    </row>
    <row r="330" spans="5:17" x14ac:dyDescent="0.2">
      <c r="E330" s="23"/>
      <c r="F330" s="23"/>
      <c r="G330" s="23"/>
      <c r="H330" s="23"/>
      <c r="I330" s="23"/>
      <c r="J330" s="24"/>
      <c r="K330" s="23"/>
      <c r="L330" s="23"/>
      <c r="M330" s="23"/>
      <c r="N330" s="23"/>
      <c r="O330" s="23"/>
      <c r="P330" s="25"/>
      <c r="Q330" s="26"/>
    </row>
    <row r="331" spans="5:17" x14ac:dyDescent="0.2">
      <c r="E331" s="23"/>
      <c r="F331" s="23"/>
      <c r="G331" s="23"/>
      <c r="H331" s="23"/>
      <c r="I331" s="23"/>
      <c r="J331" s="24"/>
      <c r="K331" s="23"/>
      <c r="L331" s="23"/>
      <c r="M331" s="23"/>
      <c r="N331" s="23"/>
      <c r="O331" s="23"/>
      <c r="P331" s="25"/>
      <c r="Q331" s="26"/>
    </row>
    <row r="332" spans="5:17" x14ac:dyDescent="0.2">
      <c r="E332" s="23"/>
      <c r="F332" s="23"/>
      <c r="G332" s="23"/>
      <c r="H332" s="23"/>
      <c r="I332" s="23"/>
      <c r="J332" s="24"/>
      <c r="K332" s="23"/>
      <c r="L332" s="23"/>
      <c r="M332" s="23"/>
      <c r="N332" s="23"/>
      <c r="O332" s="23"/>
      <c r="P332" s="25"/>
      <c r="Q332" s="26"/>
    </row>
    <row r="333" spans="5:17" x14ac:dyDescent="0.2">
      <c r="E333" s="23"/>
      <c r="F333" s="23"/>
      <c r="G333" s="23"/>
      <c r="H333" s="23"/>
      <c r="I333" s="23"/>
      <c r="J333" s="24"/>
      <c r="K333" s="23"/>
      <c r="L333" s="23"/>
      <c r="M333" s="23"/>
      <c r="N333" s="23"/>
      <c r="O333" s="23"/>
      <c r="P333" s="25"/>
      <c r="Q333" s="26"/>
    </row>
    <row r="334" spans="5:17" x14ac:dyDescent="0.2">
      <c r="E334" s="23"/>
      <c r="F334" s="23"/>
      <c r="G334" s="23"/>
      <c r="H334" s="23"/>
      <c r="I334" s="23"/>
      <c r="J334" s="24"/>
      <c r="K334" s="23"/>
      <c r="L334" s="23"/>
      <c r="M334" s="23"/>
      <c r="N334" s="23"/>
      <c r="O334" s="23"/>
      <c r="P334" s="25"/>
      <c r="Q334" s="26"/>
    </row>
    <row r="335" spans="5:17" x14ac:dyDescent="0.2">
      <c r="E335" s="23"/>
      <c r="F335" s="23"/>
      <c r="G335" s="23"/>
      <c r="H335" s="23"/>
      <c r="I335" s="23"/>
      <c r="J335" s="24"/>
      <c r="K335" s="23"/>
      <c r="L335" s="23"/>
      <c r="M335" s="23"/>
      <c r="N335" s="23"/>
      <c r="O335" s="23"/>
      <c r="P335" s="25"/>
      <c r="Q335" s="26"/>
    </row>
    <row r="336" spans="5:17" x14ac:dyDescent="0.2">
      <c r="E336" s="23"/>
      <c r="F336" s="23"/>
      <c r="G336" s="23"/>
      <c r="H336" s="23"/>
      <c r="I336" s="23"/>
      <c r="J336" s="24"/>
      <c r="K336" s="23"/>
      <c r="L336" s="23"/>
      <c r="M336" s="23"/>
      <c r="N336" s="23"/>
      <c r="O336" s="23"/>
      <c r="P336" s="25"/>
      <c r="Q336" s="26"/>
    </row>
    <row r="337" spans="5:17" x14ac:dyDescent="0.2">
      <c r="E337" s="23"/>
      <c r="F337" s="23"/>
      <c r="G337" s="23"/>
      <c r="H337" s="23"/>
      <c r="I337" s="23"/>
      <c r="J337" s="24"/>
      <c r="K337" s="23"/>
      <c r="L337" s="23"/>
      <c r="M337" s="23"/>
      <c r="N337" s="23"/>
      <c r="O337" s="23"/>
      <c r="P337" s="25"/>
      <c r="Q337" s="26"/>
    </row>
    <row r="338" spans="5:17" x14ac:dyDescent="0.2">
      <c r="E338" s="23"/>
      <c r="F338" s="23"/>
      <c r="G338" s="23"/>
      <c r="H338" s="23"/>
      <c r="I338" s="23"/>
      <c r="J338" s="24"/>
      <c r="K338" s="23"/>
      <c r="L338" s="23"/>
      <c r="M338" s="23"/>
      <c r="N338" s="23"/>
      <c r="O338" s="23"/>
      <c r="P338" s="25"/>
      <c r="Q338" s="26"/>
    </row>
    <row r="339" spans="5:17" x14ac:dyDescent="0.2">
      <c r="E339" s="23"/>
      <c r="F339" s="23"/>
      <c r="G339" s="23"/>
      <c r="H339" s="23"/>
      <c r="I339" s="23"/>
      <c r="J339" s="24"/>
      <c r="K339" s="23"/>
      <c r="L339" s="23"/>
      <c r="M339" s="23"/>
      <c r="N339" s="23"/>
      <c r="O339" s="23"/>
      <c r="P339" s="25"/>
      <c r="Q339" s="26"/>
    </row>
    <row r="340" spans="5:17" x14ac:dyDescent="0.2">
      <c r="E340" s="23"/>
      <c r="F340" s="23"/>
      <c r="G340" s="23"/>
      <c r="H340" s="23"/>
      <c r="I340" s="23"/>
      <c r="J340" s="24"/>
      <c r="K340" s="23"/>
      <c r="L340" s="23"/>
      <c r="M340" s="23"/>
      <c r="N340" s="23"/>
      <c r="O340" s="23"/>
      <c r="P340" s="25"/>
      <c r="Q340" s="26"/>
    </row>
    <row r="341" spans="5:17" x14ac:dyDescent="0.2">
      <c r="E341" s="23"/>
      <c r="F341" s="23"/>
      <c r="G341" s="23"/>
      <c r="H341" s="23"/>
      <c r="I341" s="23"/>
      <c r="J341" s="24"/>
      <c r="K341" s="23"/>
      <c r="L341" s="23"/>
      <c r="M341" s="23"/>
      <c r="N341" s="23"/>
      <c r="O341" s="23"/>
      <c r="P341" s="25"/>
      <c r="Q341" s="26"/>
    </row>
    <row r="342" spans="5:17" x14ac:dyDescent="0.2">
      <c r="E342" s="23"/>
      <c r="F342" s="23"/>
      <c r="G342" s="23"/>
      <c r="H342" s="23"/>
      <c r="I342" s="23"/>
      <c r="J342" s="24"/>
      <c r="K342" s="23"/>
      <c r="L342" s="23"/>
      <c r="M342" s="23"/>
      <c r="N342" s="23"/>
      <c r="O342" s="23"/>
      <c r="P342" s="25"/>
      <c r="Q342" s="26"/>
    </row>
    <row r="343" spans="5:17" x14ac:dyDescent="0.2">
      <c r="E343" s="23"/>
      <c r="F343" s="23"/>
      <c r="G343" s="23"/>
      <c r="H343" s="23"/>
      <c r="I343" s="23"/>
      <c r="J343" s="24"/>
      <c r="K343" s="23"/>
      <c r="L343" s="23"/>
      <c r="M343" s="23"/>
      <c r="N343" s="23"/>
      <c r="O343" s="23"/>
      <c r="P343" s="25"/>
      <c r="Q343" s="26"/>
    </row>
    <row r="344" spans="5:17" x14ac:dyDescent="0.2">
      <c r="E344" s="23"/>
      <c r="F344" s="23"/>
      <c r="G344" s="23"/>
      <c r="H344" s="23"/>
      <c r="I344" s="23"/>
      <c r="J344" s="24"/>
      <c r="K344" s="23"/>
      <c r="L344" s="23"/>
      <c r="M344" s="23"/>
      <c r="N344" s="23"/>
      <c r="O344" s="23"/>
      <c r="P344" s="25"/>
      <c r="Q344" s="26"/>
    </row>
    <row r="345" spans="5:17" x14ac:dyDescent="0.2">
      <c r="E345" s="23"/>
      <c r="F345" s="23"/>
      <c r="G345" s="23"/>
      <c r="H345" s="23"/>
      <c r="I345" s="23"/>
      <c r="J345" s="24"/>
      <c r="K345" s="23"/>
      <c r="L345" s="23"/>
      <c r="M345" s="23"/>
      <c r="N345" s="23"/>
      <c r="O345" s="23"/>
      <c r="P345" s="25"/>
      <c r="Q345" s="26"/>
    </row>
    <row r="346" spans="5:17" x14ac:dyDescent="0.2">
      <c r="E346" s="23"/>
      <c r="F346" s="23"/>
      <c r="G346" s="23"/>
      <c r="H346" s="23"/>
      <c r="I346" s="23"/>
      <c r="J346" s="24"/>
      <c r="K346" s="23"/>
      <c r="L346" s="23"/>
      <c r="M346" s="23"/>
      <c r="N346" s="23"/>
      <c r="O346" s="23"/>
      <c r="P346" s="25"/>
      <c r="Q346" s="26"/>
    </row>
    <row r="347" spans="5:17" x14ac:dyDescent="0.2">
      <c r="E347" s="23"/>
      <c r="F347" s="23"/>
      <c r="G347" s="23"/>
      <c r="H347" s="23"/>
      <c r="I347" s="23"/>
      <c r="J347" s="24"/>
      <c r="K347" s="23"/>
      <c r="L347" s="23"/>
      <c r="M347" s="23"/>
      <c r="N347" s="23"/>
      <c r="O347" s="23"/>
      <c r="P347" s="25"/>
      <c r="Q347" s="26"/>
    </row>
    <row r="348" spans="5:17" x14ac:dyDescent="0.2">
      <c r="E348" s="23"/>
      <c r="F348" s="23"/>
      <c r="G348" s="23"/>
      <c r="H348" s="23"/>
      <c r="I348" s="23"/>
      <c r="J348" s="24"/>
      <c r="K348" s="23"/>
      <c r="L348" s="23"/>
      <c r="M348" s="23"/>
      <c r="N348" s="23"/>
      <c r="O348" s="23"/>
      <c r="P348" s="25"/>
      <c r="Q348" s="26"/>
    </row>
    <row r="349" spans="5:17" x14ac:dyDescent="0.2">
      <c r="E349" s="23"/>
      <c r="F349" s="23"/>
      <c r="G349" s="23"/>
      <c r="H349" s="23"/>
      <c r="I349" s="23"/>
      <c r="J349" s="24"/>
      <c r="K349" s="23"/>
      <c r="L349" s="23"/>
      <c r="M349" s="23"/>
      <c r="N349" s="23"/>
      <c r="O349" s="23"/>
      <c r="P349" s="25"/>
      <c r="Q349" s="26"/>
    </row>
    <row r="350" spans="5:17" x14ac:dyDescent="0.2">
      <c r="E350" s="23"/>
      <c r="F350" s="23"/>
      <c r="G350" s="23"/>
      <c r="H350" s="23"/>
      <c r="I350" s="23"/>
      <c r="J350" s="24"/>
      <c r="K350" s="23"/>
      <c r="L350" s="23"/>
      <c r="M350" s="23"/>
      <c r="N350" s="23"/>
      <c r="O350" s="23"/>
      <c r="P350" s="25"/>
      <c r="Q350" s="26"/>
    </row>
    <row r="351" spans="5:17" x14ac:dyDescent="0.2">
      <c r="E351" s="23"/>
      <c r="F351" s="23"/>
      <c r="G351" s="23"/>
      <c r="H351" s="23"/>
      <c r="I351" s="23"/>
      <c r="J351" s="24"/>
      <c r="K351" s="23"/>
      <c r="L351" s="23"/>
      <c r="M351" s="23"/>
      <c r="N351" s="23"/>
      <c r="O351" s="23"/>
      <c r="P351" s="25"/>
      <c r="Q351" s="26"/>
    </row>
    <row r="352" spans="5:17" x14ac:dyDescent="0.2">
      <c r="E352" s="23"/>
      <c r="F352" s="23"/>
      <c r="G352" s="23"/>
      <c r="H352" s="23"/>
      <c r="I352" s="23"/>
      <c r="J352" s="24"/>
      <c r="K352" s="23"/>
      <c r="L352" s="23"/>
      <c r="M352" s="23"/>
      <c r="N352" s="23"/>
      <c r="O352" s="23"/>
      <c r="P352" s="25"/>
      <c r="Q352" s="26"/>
    </row>
    <row r="353" spans="5:17" x14ac:dyDescent="0.2">
      <c r="E353" s="23"/>
      <c r="F353" s="23"/>
      <c r="G353" s="23"/>
      <c r="H353" s="23"/>
      <c r="I353" s="23"/>
      <c r="J353" s="24"/>
      <c r="K353" s="23"/>
      <c r="L353" s="23"/>
      <c r="M353" s="23"/>
      <c r="N353" s="23"/>
      <c r="O353" s="23"/>
      <c r="P353" s="25"/>
      <c r="Q353" s="26"/>
    </row>
    <row r="354" spans="5:17" x14ac:dyDescent="0.2">
      <c r="E354" s="23"/>
      <c r="F354" s="23"/>
      <c r="G354" s="23"/>
      <c r="H354" s="23"/>
      <c r="I354" s="23"/>
      <c r="J354" s="24"/>
      <c r="K354" s="23"/>
      <c r="L354" s="23"/>
      <c r="M354" s="23"/>
      <c r="N354" s="23"/>
      <c r="O354" s="23"/>
      <c r="P354" s="25"/>
      <c r="Q354" s="26"/>
    </row>
    <row r="355" spans="5:17" x14ac:dyDescent="0.2">
      <c r="E355" s="23"/>
      <c r="F355" s="23"/>
      <c r="G355" s="23"/>
      <c r="H355" s="23"/>
      <c r="I355" s="23"/>
      <c r="J355" s="24"/>
      <c r="K355" s="23"/>
      <c r="L355" s="23"/>
      <c r="M355" s="23"/>
      <c r="N355" s="23"/>
      <c r="O355" s="23"/>
      <c r="P355" s="25"/>
      <c r="Q355" s="26"/>
    </row>
    <row r="356" spans="5:17" x14ac:dyDescent="0.2">
      <c r="E356" s="23"/>
      <c r="F356" s="23"/>
      <c r="G356" s="23"/>
      <c r="H356" s="23"/>
      <c r="I356" s="23"/>
      <c r="J356" s="24"/>
      <c r="K356" s="23"/>
      <c r="L356" s="23"/>
      <c r="M356" s="23"/>
      <c r="N356" s="23"/>
      <c r="O356" s="23"/>
      <c r="P356" s="25"/>
      <c r="Q356" s="26"/>
    </row>
    <row r="357" spans="5:17" x14ac:dyDescent="0.2">
      <c r="E357" s="23"/>
      <c r="F357" s="23"/>
      <c r="G357" s="23"/>
      <c r="H357" s="23"/>
      <c r="I357" s="23"/>
      <c r="J357" s="24"/>
      <c r="K357" s="23"/>
      <c r="L357" s="23"/>
      <c r="M357" s="23"/>
      <c r="N357" s="23"/>
      <c r="O357" s="23"/>
      <c r="P357" s="25"/>
      <c r="Q357" s="26"/>
    </row>
    <row r="358" spans="5:17" x14ac:dyDescent="0.2">
      <c r="E358" s="23"/>
      <c r="F358" s="23"/>
      <c r="G358" s="23"/>
      <c r="H358" s="23"/>
      <c r="I358" s="23"/>
      <c r="J358" s="24"/>
      <c r="K358" s="23"/>
      <c r="L358" s="23"/>
      <c r="M358" s="23"/>
      <c r="N358" s="23"/>
      <c r="O358" s="23"/>
      <c r="P358" s="25"/>
      <c r="Q358" s="26"/>
    </row>
    <row r="359" spans="5:17" x14ac:dyDescent="0.2">
      <c r="E359" s="23"/>
      <c r="F359" s="23"/>
      <c r="G359" s="23"/>
      <c r="H359" s="23"/>
      <c r="I359" s="23"/>
      <c r="J359" s="24"/>
      <c r="K359" s="23"/>
      <c r="L359" s="23"/>
      <c r="M359" s="23"/>
      <c r="N359" s="23"/>
      <c r="O359" s="23"/>
      <c r="P359" s="25"/>
      <c r="Q359" s="26"/>
    </row>
    <row r="360" spans="5:17" x14ac:dyDescent="0.2">
      <c r="E360" s="23"/>
      <c r="F360" s="23"/>
      <c r="G360" s="23"/>
      <c r="H360" s="23"/>
      <c r="I360" s="23"/>
      <c r="J360" s="24"/>
      <c r="K360" s="23"/>
      <c r="L360" s="23"/>
      <c r="M360" s="23"/>
      <c r="N360" s="23"/>
      <c r="O360" s="23"/>
      <c r="P360" s="25"/>
      <c r="Q360" s="26"/>
    </row>
    <row r="361" spans="5:17" x14ac:dyDescent="0.2">
      <c r="E361" s="23"/>
      <c r="F361" s="23"/>
      <c r="G361" s="23"/>
      <c r="H361" s="23"/>
      <c r="I361" s="23"/>
      <c r="J361" s="24"/>
      <c r="K361" s="23"/>
      <c r="L361" s="23"/>
      <c r="M361" s="23"/>
      <c r="N361" s="23"/>
      <c r="O361" s="23"/>
      <c r="P361" s="25"/>
      <c r="Q361" s="26"/>
    </row>
    <row r="362" spans="5:17" x14ac:dyDescent="0.2">
      <c r="E362" s="23"/>
      <c r="F362" s="23"/>
      <c r="G362" s="23"/>
      <c r="H362" s="23"/>
      <c r="I362" s="23"/>
      <c r="J362" s="24"/>
      <c r="K362" s="23"/>
      <c r="L362" s="23"/>
      <c r="M362" s="23"/>
      <c r="N362" s="23"/>
      <c r="O362" s="23"/>
      <c r="P362" s="25"/>
      <c r="Q362" s="26"/>
    </row>
    <row r="363" spans="5:17" x14ac:dyDescent="0.2">
      <c r="E363" s="23"/>
      <c r="F363" s="23"/>
      <c r="G363" s="23"/>
      <c r="H363" s="23"/>
      <c r="I363" s="23"/>
      <c r="J363" s="24"/>
      <c r="K363" s="23"/>
      <c r="L363" s="23"/>
      <c r="M363" s="23"/>
      <c r="N363" s="23"/>
      <c r="O363" s="23"/>
      <c r="P363" s="25"/>
      <c r="Q363" s="26"/>
    </row>
    <row r="364" spans="5:17" x14ac:dyDescent="0.2">
      <c r="E364" s="23"/>
      <c r="F364" s="23"/>
      <c r="G364" s="23"/>
      <c r="H364" s="23"/>
      <c r="I364" s="23"/>
      <c r="J364" s="24"/>
      <c r="K364" s="23"/>
      <c r="L364" s="23"/>
      <c r="M364" s="23"/>
      <c r="N364" s="23"/>
      <c r="O364" s="23"/>
      <c r="P364" s="25"/>
      <c r="Q364" s="26"/>
    </row>
    <row r="365" spans="5:17" x14ac:dyDescent="0.2">
      <c r="E365" s="23"/>
      <c r="F365" s="23"/>
      <c r="G365" s="23"/>
      <c r="H365" s="23"/>
      <c r="I365" s="23"/>
      <c r="J365" s="24"/>
      <c r="K365" s="23"/>
      <c r="L365" s="23"/>
      <c r="M365" s="23"/>
      <c r="N365" s="23"/>
      <c r="O365" s="23"/>
      <c r="P365" s="25"/>
      <c r="Q365" s="26"/>
    </row>
    <row r="366" spans="5:17" x14ac:dyDescent="0.2">
      <c r="E366" s="23"/>
      <c r="F366" s="23"/>
      <c r="G366" s="23"/>
      <c r="H366" s="23"/>
      <c r="I366" s="23"/>
      <c r="J366" s="24"/>
      <c r="K366" s="23"/>
      <c r="L366" s="23"/>
      <c r="M366" s="23"/>
      <c r="N366" s="23"/>
      <c r="O366" s="23"/>
      <c r="P366" s="25"/>
      <c r="Q366" s="26"/>
    </row>
    <row r="367" spans="5:17" x14ac:dyDescent="0.2">
      <c r="E367" s="23"/>
      <c r="F367" s="23"/>
      <c r="G367" s="23"/>
      <c r="H367" s="23"/>
      <c r="I367" s="23"/>
      <c r="J367" s="24"/>
      <c r="K367" s="23"/>
      <c r="L367" s="23"/>
      <c r="M367" s="23"/>
      <c r="N367" s="23"/>
      <c r="O367" s="23"/>
      <c r="P367" s="25"/>
      <c r="Q367" s="26"/>
    </row>
    <row r="368" spans="5:17" x14ac:dyDescent="0.2">
      <c r="E368" s="23"/>
      <c r="F368" s="23"/>
      <c r="G368" s="23"/>
      <c r="H368" s="23"/>
      <c r="I368" s="23"/>
      <c r="J368" s="24"/>
      <c r="K368" s="23"/>
      <c r="L368" s="23"/>
      <c r="M368" s="23"/>
      <c r="N368" s="23"/>
      <c r="O368" s="23"/>
      <c r="P368" s="25"/>
      <c r="Q368" s="26"/>
    </row>
    <row r="369" spans="5:17" x14ac:dyDescent="0.2">
      <c r="E369" s="23"/>
      <c r="F369" s="23"/>
      <c r="G369" s="23"/>
      <c r="H369" s="23"/>
      <c r="I369" s="23"/>
      <c r="J369" s="24"/>
      <c r="K369" s="23"/>
      <c r="L369" s="23"/>
      <c r="M369" s="23"/>
      <c r="N369" s="23"/>
      <c r="O369" s="23"/>
      <c r="P369" s="25"/>
      <c r="Q369" s="26"/>
    </row>
    <row r="370" spans="5:17" x14ac:dyDescent="0.2">
      <c r="E370" s="23"/>
      <c r="F370" s="23"/>
      <c r="G370" s="23"/>
      <c r="H370" s="23"/>
      <c r="I370" s="23"/>
      <c r="J370" s="24"/>
      <c r="K370" s="23"/>
      <c r="L370" s="23"/>
      <c r="M370" s="23"/>
      <c r="N370" s="23"/>
      <c r="O370" s="23"/>
      <c r="P370" s="25"/>
      <c r="Q370" s="26"/>
    </row>
    <row r="371" spans="5:17" x14ac:dyDescent="0.2">
      <c r="E371" s="23"/>
      <c r="F371" s="23"/>
      <c r="G371" s="23"/>
      <c r="H371" s="23"/>
      <c r="I371" s="23"/>
      <c r="J371" s="24"/>
      <c r="K371" s="23"/>
      <c r="L371" s="23"/>
      <c r="M371" s="23"/>
      <c r="N371" s="23"/>
      <c r="O371" s="23"/>
      <c r="P371" s="25"/>
      <c r="Q371" s="26"/>
    </row>
    <row r="372" spans="5:17" x14ac:dyDescent="0.2">
      <c r="E372" s="23"/>
      <c r="F372" s="23"/>
      <c r="G372" s="23"/>
      <c r="H372" s="23"/>
      <c r="I372" s="23"/>
      <c r="J372" s="24"/>
      <c r="K372" s="23"/>
      <c r="L372" s="23"/>
      <c r="M372" s="23"/>
      <c r="N372" s="23"/>
      <c r="O372" s="23"/>
      <c r="P372" s="25"/>
      <c r="Q372" s="26"/>
    </row>
    <row r="373" spans="5:17" x14ac:dyDescent="0.2">
      <c r="E373" s="23"/>
      <c r="F373" s="23"/>
      <c r="G373" s="23"/>
      <c r="H373" s="23"/>
      <c r="I373" s="23"/>
      <c r="J373" s="24"/>
      <c r="K373" s="23"/>
      <c r="L373" s="23"/>
      <c r="M373" s="23"/>
      <c r="N373" s="23"/>
      <c r="O373" s="23"/>
      <c r="P373" s="25"/>
      <c r="Q373" s="26"/>
    </row>
    <row r="374" spans="5:17" x14ac:dyDescent="0.2">
      <c r="E374" s="23"/>
      <c r="F374" s="23"/>
      <c r="G374" s="23"/>
      <c r="H374" s="23"/>
      <c r="I374" s="23"/>
      <c r="J374" s="24"/>
      <c r="K374" s="23"/>
      <c r="L374" s="23"/>
      <c r="M374" s="23"/>
      <c r="N374" s="23"/>
      <c r="O374" s="23"/>
      <c r="P374" s="25"/>
      <c r="Q374" s="26"/>
    </row>
    <row r="375" spans="5:17" x14ac:dyDescent="0.2">
      <c r="E375" s="23"/>
      <c r="F375" s="23"/>
      <c r="G375" s="23"/>
      <c r="H375" s="23"/>
      <c r="I375" s="23"/>
      <c r="J375" s="24"/>
      <c r="K375" s="23"/>
      <c r="L375" s="23"/>
      <c r="M375" s="23"/>
      <c r="N375" s="23"/>
      <c r="O375" s="23"/>
      <c r="P375" s="25"/>
      <c r="Q375" s="26"/>
    </row>
    <row r="376" spans="5:17" x14ac:dyDescent="0.2">
      <c r="E376" s="23"/>
      <c r="F376" s="23"/>
      <c r="G376" s="23"/>
      <c r="H376" s="23"/>
      <c r="I376" s="23"/>
      <c r="J376" s="24"/>
      <c r="K376" s="23"/>
      <c r="L376" s="23"/>
      <c r="M376" s="23"/>
      <c r="N376" s="23"/>
      <c r="O376" s="23"/>
      <c r="P376" s="25"/>
      <c r="Q376" s="26"/>
    </row>
    <row r="377" spans="5:17" x14ac:dyDescent="0.2">
      <c r="E377" s="23"/>
      <c r="F377" s="23"/>
      <c r="G377" s="23"/>
      <c r="H377" s="23"/>
      <c r="I377" s="23"/>
      <c r="J377" s="24"/>
      <c r="K377" s="23"/>
      <c r="L377" s="23"/>
      <c r="M377" s="23"/>
      <c r="N377" s="23"/>
      <c r="O377" s="23"/>
      <c r="P377" s="25"/>
      <c r="Q377" s="26"/>
    </row>
    <row r="378" spans="5:17" x14ac:dyDescent="0.2">
      <c r="E378" s="23"/>
      <c r="F378" s="23"/>
      <c r="G378" s="23"/>
      <c r="H378" s="23"/>
      <c r="I378" s="23"/>
      <c r="J378" s="24"/>
      <c r="K378" s="23"/>
      <c r="L378" s="23"/>
      <c r="M378" s="23"/>
      <c r="N378" s="23"/>
      <c r="O378" s="23"/>
      <c r="P378" s="25"/>
      <c r="Q378" s="26"/>
    </row>
    <row r="379" spans="5:17" x14ac:dyDescent="0.2">
      <c r="E379" s="23"/>
      <c r="F379" s="23"/>
      <c r="G379" s="23"/>
      <c r="H379" s="23"/>
      <c r="I379" s="23"/>
      <c r="J379" s="24"/>
      <c r="K379" s="23"/>
      <c r="L379" s="23"/>
      <c r="M379" s="23"/>
      <c r="N379" s="23"/>
      <c r="O379" s="23"/>
      <c r="P379" s="25"/>
      <c r="Q379" s="26"/>
    </row>
    <row r="380" spans="5:17" x14ac:dyDescent="0.2">
      <c r="E380" s="23"/>
      <c r="F380" s="23"/>
      <c r="G380" s="23"/>
      <c r="H380" s="23"/>
      <c r="I380" s="23"/>
      <c r="J380" s="24"/>
      <c r="K380" s="23"/>
      <c r="L380" s="23"/>
      <c r="M380" s="23"/>
      <c r="N380" s="23"/>
      <c r="O380" s="23"/>
      <c r="P380" s="25"/>
      <c r="Q380" s="26"/>
    </row>
    <row r="381" spans="5:17" x14ac:dyDescent="0.2">
      <c r="E381" s="23"/>
      <c r="F381" s="23"/>
      <c r="G381" s="23"/>
      <c r="H381" s="23"/>
      <c r="I381" s="23"/>
      <c r="J381" s="24"/>
      <c r="K381" s="23"/>
      <c r="L381" s="23"/>
      <c r="M381" s="23"/>
      <c r="N381" s="23"/>
      <c r="O381" s="23"/>
      <c r="P381" s="25"/>
      <c r="Q381" s="26"/>
    </row>
    <row r="382" spans="5:17" x14ac:dyDescent="0.2">
      <c r="E382" s="23"/>
      <c r="F382" s="23"/>
      <c r="G382" s="23"/>
      <c r="H382" s="23"/>
      <c r="I382" s="23"/>
      <c r="J382" s="24"/>
      <c r="K382" s="23"/>
      <c r="L382" s="23"/>
      <c r="M382" s="23"/>
      <c r="N382" s="23"/>
      <c r="O382" s="23"/>
      <c r="P382" s="25"/>
      <c r="Q382" s="26"/>
    </row>
    <row r="383" spans="5:17" x14ac:dyDescent="0.2">
      <c r="E383" s="23"/>
      <c r="F383" s="23"/>
      <c r="G383" s="23"/>
      <c r="H383" s="23"/>
      <c r="I383" s="23"/>
      <c r="J383" s="24"/>
      <c r="K383" s="23"/>
      <c r="L383" s="23"/>
      <c r="M383" s="23"/>
      <c r="N383" s="23"/>
      <c r="O383" s="23"/>
      <c r="P383" s="25"/>
      <c r="Q383" s="26"/>
    </row>
    <row r="384" spans="5:17" x14ac:dyDescent="0.2">
      <c r="E384" s="23"/>
      <c r="F384" s="23"/>
      <c r="G384" s="23"/>
      <c r="H384" s="23"/>
      <c r="I384" s="23"/>
      <c r="J384" s="24"/>
      <c r="K384" s="23"/>
      <c r="L384" s="23"/>
      <c r="M384" s="23"/>
      <c r="N384" s="23"/>
      <c r="O384" s="23"/>
      <c r="P384" s="25"/>
      <c r="Q384" s="26"/>
    </row>
    <row r="385" spans="5:17" x14ac:dyDescent="0.2">
      <c r="E385" s="23"/>
      <c r="F385" s="23"/>
      <c r="G385" s="23"/>
      <c r="H385" s="23"/>
      <c r="I385" s="23"/>
      <c r="J385" s="24"/>
      <c r="K385" s="23"/>
      <c r="L385" s="23"/>
      <c r="M385" s="23"/>
      <c r="N385" s="23"/>
      <c r="O385" s="23"/>
      <c r="P385" s="25"/>
      <c r="Q385" s="26"/>
    </row>
    <row r="386" spans="5:17" x14ac:dyDescent="0.2">
      <c r="E386" s="23"/>
      <c r="F386" s="23"/>
      <c r="G386" s="23"/>
      <c r="H386" s="23"/>
      <c r="I386" s="23"/>
      <c r="J386" s="24"/>
      <c r="K386" s="23"/>
      <c r="L386" s="23"/>
      <c r="M386" s="23"/>
      <c r="N386" s="23"/>
      <c r="O386" s="23"/>
      <c r="P386" s="25"/>
      <c r="Q386" s="26"/>
    </row>
    <row r="387" spans="5:17" x14ac:dyDescent="0.2">
      <c r="E387" s="23"/>
      <c r="F387" s="23"/>
      <c r="G387" s="23"/>
      <c r="H387" s="23"/>
      <c r="I387" s="23"/>
      <c r="J387" s="24"/>
      <c r="K387" s="23"/>
      <c r="L387" s="23"/>
      <c r="M387" s="23"/>
      <c r="N387" s="23"/>
      <c r="O387" s="23"/>
      <c r="P387" s="25"/>
      <c r="Q387" s="26"/>
    </row>
    <row r="388" spans="5:17" x14ac:dyDescent="0.2">
      <c r="E388" s="23"/>
      <c r="F388" s="23"/>
      <c r="G388" s="23"/>
      <c r="H388" s="23"/>
      <c r="I388" s="23"/>
      <c r="J388" s="24"/>
      <c r="K388" s="23"/>
      <c r="L388" s="23"/>
      <c r="M388" s="23"/>
      <c r="N388" s="23"/>
      <c r="O388" s="23"/>
      <c r="P388" s="25"/>
      <c r="Q388" s="26"/>
    </row>
    <row r="389" spans="5:17" x14ac:dyDescent="0.2">
      <c r="E389" s="23"/>
      <c r="F389" s="23"/>
      <c r="G389" s="23"/>
      <c r="H389" s="23"/>
      <c r="I389" s="23"/>
      <c r="J389" s="24"/>
      <c r="K389" s="23"/>
      <c r="L389" s="23"/>
      <c r="M389" s="23"/>
      <c r="N389" s="23"/>
      <c r="O389" s="23"/>
      <c r="P389" s="25"/>
      <c r="Q389" s="26"/>
    </row>
    <row r="390" spans="5:17" x14ac:dyDescent="0.2">
      <c r="E390" s="23"/>
      <c r="F390" s="23"/>
      <c r="G390" s="23"/>
      <c r="H390" s="23"/>
      <c r="I390" s="23"/>
      <c r="J390" s="24"/>
      <c r="K390" s="23"/>
      <c r="L390" s="23"/>
      <c r="M390" s="23"/>
      <c r="N390" s="23"/>
      <c r="O390" s="23"/>
      <c r="P390" s="25"/>
      <c r="Q390" s="26"/>
    </row>
    <row r="391" spans="5:17" x14ac:dyDescent="0.2">
      <c r="E391" s="23"/>
      <c r="F391" s="23"/>
      <c r="G391" s="23"/>
      <c r="H391" s="23"/>
      <c r="I391" s="23"/>
      <c r="J391" s="24"/>
      <c r="K391" s="23"/>
      <c r="L391" s="23"/>
      <c r="M391" s="23"/>
      <c r="N391" s="23"/>
      <c r="O391" s="23"/>
      <c r="P391" s="25"/>
      <c r="Q391" s="26"/>
    </row>
    <row r="392" spans="5:17" x14ac:dyDescent="0.2">
      <c r="E392" s="23"/>
      <c r="F392" s="23"/>
      <c r="G392" s="23"/>
      <c r="H392" s="23"/>
      <c r="I392" s="23"/>
      <c r="J392" s="24"/>
      <c r="K392" s="23"/>
      <c r="L392" s="23"/>
      <c r="M392" s="23"/>
      <c r="N392" s="23"/>
      <c r="O392" s="23"/>
      <c r="P392" s="25"/>
      <c r="Q392" s="26"/>
    </row>
    <row r="393" spans="5:17" x14ac:dyDescent="0.2">
      <c r="E393" s="23"/>
      <c r="F393" s="23"/>
      <c r="G393" s="23"/>
      <c r="H393" s="23"/>
      <c r="I393" s="23"/>
      <c r="J393" s="24"/>
      <c r="K393" s="23"/>
      <c r="L393" s="23"/>
      <c r="M393" s="23"/>
      <c r="N393" s="23"/>
      <c r="O393" s="23"/>
      <c r="P393" s="25"/>
      <c r="Q393" s="26"/>
    </row>
    <row r="394" spans="5:17" x14ac:dyDescent="0.2">
      <c r="E394" s="23"/>
      <c r="F394" s="23"/>
      <c r="G394" s="23"/>
      <c r="H394" s="23"/>
      <c r="I394" s="23"/>
      <c r="J394" s="24"/>
      <c r="K394" s="23"/>
      <c r="L394" s="23"/>
      <c r="M394" s="23"/>
      <c r="N394" s="23"/>
      <c r="O394" s="23"/>
      <c r="P394" s="25"/>
      <c r="Q394" s="26"/>
    </row>
    <row r="395" spans="5:17" x14ac:dyDescent="0.2">
      <c r="E395" s="23"/>
      <c r="F395" s="23"/>
      <c r="G395" s="23"/>
      <c r="H395" s="23"/>
      <c r="I395" s="23"/>
      <c r="J395" s="24"/>
      <c r="K395" s="23"/>
      <c r="L395" s="23"/>
      <c r="M395" s="23"/>
      <c r="N395" s="23"/>
      <c r="O395" s="23"/>
      <c r="P395" s="25"/>
      <c r="Q395" s="26"/>
    </row>
    <row r="396" spans="5:17" x14ac:dyDescent="0.2">
      <c r="E396" s="23"/>
      <c r="F396" s="23"/>
      <c r="G396" s="23"/>
      <c r="H396" s="23"/>
      <c r="I396" s="23"/>
      <c r="J396" s="24"/>
      <c r="K396" s="23"/>
      <c r="L396" s="23"/>
      <c r="M396" s="23"/>
      <c r="N396" s="23"/>
      <c r="O396" s="23"/>
      <c r="P396" s="25"/>
      <c r="Q396" s="26"/>
    </row>
    <row r="397" spans="5:17" x14ac:dyDescent="0.2">
      <c r="E397" s="23"/>
      <c r="F397" s="23"/>
      <c r="G397" s="23"/>
      <c r="H397" s="23"/>
      <c r="I397" s="23"/>
      <c r="J397" s="24"/>
      <c r="K397" s="23"/>
      <c r="L397" s="23"/>
      <c r="M397" s="23"/>
      <c r="N397" s="23"/>
      <c r="O397" s="23"/>
      <c r="P397" s="25"/>
      <c r="Q397" s="26"/>
    </row>
    <row r="398" spans="5:17" x14ac:dyDescent="0.2">
      <c r="E398" s="23"/>
      <c r="F398" s="23"/>
      <c r="G398" s="23"/>
      <c r="H398" s="23"/>
      <c r="I398" s="23"/>
      <c r="J398" s="24"/>
      <c r="K398" s="23"/>
      <c r="L398" s="23"/>
      <c r="M398" s="23"/>
      <c r="N398" s="23"/>
      <c r="O398" s="23"/>
      <c r="P398" s="25"/>
      <c r="Q398" s="26"/>
    </row>
    <row r="399" spans="5:17" x14ac:dyDescent="0.2">
      <c r="E399" s="23"/>
      <c r="F399" s="23"/>
      <c r="G399" s="23"/>
      <c r="H399" s="23"/>
      <c r="I399" s="23"/>
      <c r="J399" s="24"/>
      <c r="K399" s="23"/>
      <c r="L399" s="23"/>
      <c r="M399" s="23"/>
      <c r="N399" s="23"/>
      <c r="O399" s="23"/>
      <c r="P399" s="25"/>
      <c r="Q399" s="26"/>
    </row>
    <row r="400" spans="5:17" x14ac:dyDescent="0.2">
      <c r="E400" s="23"/>
      <c r="F400" s="23"/>
      <c r="G400" s="23"/>
      <c r="H400" s="23"/>
      <c r="I400" s="23"/>
      <c r="J400" s="24"/>
      <c r="K400" s="23"/>
      <c r="L400" s="23"/>
      <c r="M400" s="23"/>
      <c r="N400" s="23"/>
      <c r="O400" s="23"/>
      <c r="P400" s="25"/>
      <c r="Q400" s="26"/>
    </row>
    <row r="401" spans="5:17" x14ac:dyDescent="0.2">
      <c r="E401" s="23"/>
      <c r="F401" s="23"/>
      <c r="G401" s="23"/>
      <c r="H401" s="23"/>
      <c r="I401" s="23"/>
      <c r="J401" s="24"/>
      <c r="K401" s="23"/>
      <c r="L401" s="23"/>
      <c r="M401" s="23"/>
      <c r="N401" s="23"/>
      <c r="O401" s="23"/>
      <c r="P401" s="25"/>
      <c r="Q401" s="26"/>
    </row>
    <row r="402" spans="5:17" x14ac:dyDescent="0.2">
      <c r="E402" s="23"/>
      <c r="F402" s="23"/>
      <c r="G402" s="23"/>
      <c r="H402" s="23"/>
      <c r="I402" s="23"/>
      <c r="J402" s="24"/>
      <c r="K402" s="23"/>
      <c r="L402" s="23"/>
      <c r="M402" s="23"/>
      <c r="N402" s="23"/>
      <c r="O402" s="23"/>
      <c r="P402" s="25"/>
      <c r="Q402" s="26"/>
    </row>
    <row r="403" spans="5:17" x14ac:dyDescent="0.2">
      <c r="E403" s="23"/>
      <c r="F403" s="23"/>
      <c r="G403" s="23"/>
      <c r="H403" s="23"/>
      <c r="I403" s="23"/>
      <c r="J403" s="24"/>
      <c r="K403" s="23"/>
      <c r="L403" s="23"/>
      <c r="M403" s="23"/>
      <c r="N403" s="23"/>
      <c r="O403" s="23"/>
      <c r="P403" s="25"/>
      <c r="Q403" s="26"/>
    </row>
    <row r="404" spans="5:17" x14ac:dyDescent="0.2">
      <c r="E404" s="23"/>
      <c r="F404" s="23"/>
      <c r="G404" s="23"/>
      <c r="H404" s="23"/>
      <c r="I404" s="23"/>
      <c r="J404" s="24"/>
      <c r="K404" s="23"/>
      <c r="L404" s="23"/>
      <c r="M404" s="23"/>
      <c r="N404" s="23"/>
      <c r="O404" s="23"/>
      <c r="P404" s="25"/>
      <c r="Q404" s="26"/>
    </row>
    <row r="405" spans="5:17" x14ac:dyDescent="0.2">
      <c r="E405" s="23"/>
      <c r="F405" s="23"/>
      <c r="G405" s="23"/>
      <c r="H405" s="23"/>
      <c r="I405" s="23"/>
      <c r="J405" s="24"/>
      <c r="K405" s="23"/>
      <c r="L405" s="23"/>
      <c r="M405" s="23"/>
      <c r="N405" s="23"/>
      <c r="O405" s="23"/>
      <c r="P405" s="25"/>
      <c r="Q405" s="26"/>
    </row>
    <row r="406" spans="5:17" x14ac:dyDescent="0.2">
      <c r="E406" s="23"/>
      <c r="F406" s="23"/>
      <c r="G406" s="23"/>
      <c r="H406" s="23"/>
      <c r="I406" s="23"/>
      <c r="J406" s="24"/>
      <c r="K406" s="23"/>
      <c r="L406" s="23"/>
      <c r="M406" s="23"/>
      <c r="N406" s="23"/>
      <c r="O406" s="23"/>
      <c r="P406" s="25"/>
      <c r="Q406" s="26"/>
    </row>
    <row r="407" spans="5:17" x14ac:dyDescent="0.2">
      <c r="E407" s="23"/>
      <c r="F407" s="23"/>
      <c r="G407" s="23"/>
      <c r="H407" s="23"/>
      <c r="I407" s="23"/>
      <c r="J407" s="24"/>
      <c r="K407" s="23"/>
      <c r="L407" s="23"/>
      <c r="M407" s="23"/>
      <c r="N407" s="23"/>
      <c r="O407" s="23"/>
      <c r="P407" s="25"/>
      <c r="Q407" s="26"/>
    </row>
    <row r="408" spans="5:17" x14ac:dyDescent="0.2">
      <c r="E408" s="23"/>
      <c r="F408" s="23"/>
      <c r="G408" s="23"/>
      <c r="H408" s="23"/>
      <c r="I408" s="23"/>
      <c r="J408" s="24"/>
      <c r="K408" s="23"/>
      <c r="L408" s="23"/>
      <c r="M408" s="23"/>
      <c r="N408" s="23"/>
      <c r="O408" s="23"/>
      <c r="P408" s="25"/>
      <c r="Q408" s="26"/>
    </row>
    <row r="409" spans="5:17" x14ac:dyDescent="0.2">
      <c r="E409" s="23"/>
      <c r="F409" s="23"/>
      <c r="G409" s="23"/>
      <c r="H409" s="23"/>
      <c r="I409" s="23"/>
      <c r="J409" s="24"/>
      <c r="K409" s="23"/>
      <c r="L409" s="23"/>
      <c r="M409" s="23"/>
      <c r="N409" s="23"/>
      <c r="O409" s="23"/>
      <c r="P409" s="25"/>
      <c r="Q409" s="26"/>
    </row>
    <row r="410" spans="5:17" x14ac:dyDescent="0.2">
      <c r="E410" s="23"/>
      <c r="F410" s="23"/>
      <c r="G410" s="23"/>
      <c r="H410" s="23"/>
      <c r="I410" s="23"/>
      <c r="J410" s="24"/>
      <c r="K410" s="23"/>
      <c r="L410" s="23"/>
      <c r="M410" s="23"/>
      <c r="N410" s="23"/>
      <c r="O410" s="23"/>
      <c r="P410" s="25"/>
      <c r="Q410" s="26"/>
    </row>
    <row r="411" spans="5:17" x14ac:dyDescent="0.2">
      <c r="E411" s="23"/>
      <c r="F411" s="23"/>
      <c r="G411" s="23"/>
      <c r="H411" s="23"/>
      <c r="I411" s="23"/>
      <c r="J411" s="24"/>
      <c r="K411" s="23"/>
      <c r="L411" s="23"/>
      <c r="M411" s="23"/>
      <c r="N411" s="23"/>
      <c r="O411" s="23"/>
      <c r="P411" s="25"/>
      <c r="Q411" s="26"/>
    </row>
    <row r="412" spans="5:17" x14ac:dyDescent="0.2">
      <c r="E412" s="23"/>
      <c r="F412" s="23"/>
      <c r="G412" s="23"/>
      <c r="H412" s="23"/>
      <c r="I412" s="23"/>
      <c r="J412" s="24"/>
      <c r="K412" s="23"/>
      <c r="L412" s="23"/>
      <c r="M412" s="23"/>
      <c r="N412" s="23"/>
      <c r="O412" s="23"/>
      <c r="P412" s="25"/>
      <c r="Q412" s="26"/>
    </row>
    <row r="413" spans="5:17" x14ac:dyDescent="0.2">
      <c r="E413" s="23"/>
      <c r="F413" s="23"/>
      <c r="G413" s="23"/>
      <c r="H413" s="23"/>
      <c r="I413" s="23"/>
      <c r="J413" s="24"/>
      <c r="K413" s="23"/>
      <c r="L413" s="23"/>
      <c r="M413" s="23"/>
      <c r="N413" s="23"/>
      <c r="O413" s="23"/>
      <c r="P413" s="25"/>
      <c r="Q413" s="26"/>
    </row>
    <row r="414" spans="5:17" x14ac:dyDescent="0.2">
      <c r="E414" s="23"/>
      <c r="F414" s="23"/>
      <c r="G414" s="23"/>
      <c r="H414" s="23"/>
      <c r="I414" s="23"/>
      <c r="J414" s="24"/>
      <c r="K414" s="23"/>
      <c r="L414" s="23"/>
      <c r="M414" s="23"/>
      <c r="N414" s="23"/>
      <c r="O414" s="23"/>
      <c r="P414" s="25"/>
      <c r="Q414" s="26"/>
    </row>
    <row r="415" spans="5:17" x14ac:dyDescent="0.2">
      <c r="E415" s="23"/>
      <c r="F415" s="23"/>
      <c r="G415" s="23"/>
      <c r="H415" s="23"/>
      <c r="I415" s="23"/>
      <c r="J415" s="24"/>
      <c r="K415" s="23"/>
      <c r="L415" s="23"/>
      <c r="M415" s="23"/>
      <c r="N415" s="23"/>
      <c r="O415" s="23"/>
      <c r="P415" s="25"/>
      <c r="Q415" s="26"/>
    </row>
    <row r="416" spans="5:17" x14ac:dyDescent="0.2">
      <c r="E416" s="23"/>
      <c r="F416" s="23"/>
      <c r="G416" s="23"/>
      <c r="H416" s="23"/>
      <c r="I416" s="23"/>
      <c r="J416" s="24"/>
      <c r="K416" s="23"/>
      <c r="L416" s="23"/>
      <c r="M416" s="23"/>
      <c r="N416" s="23"/>
      <c r="O416" s="23"/>
      <c r="P416" s="25"/>
      <c r="Q416" s="26"/>
    </row>
    <row r="417" spans="5:17" x14ac:dyDescent="0.2">
      <c r="E417" s="23"/>
      <c r="F417" s="23"/>
      <c r="G417" s="23"/>
      <c r="H417" s="23"/>
      <c r="I417" s="23"/>
      <c r="J417" s="24"/>
      <c r="K417" s="23"/>
      <c r="L417" s="23"/>
      <c r="M417" s="23"/>
      <c r="N417" s="23"/>
      <c r="O417" s="23"/>
      <c r="P417" s="25"/>
      <c r="Q417" s="26"/>
    </row>
    <row r="418" spans="5:17" x14ac:dyDescent="0.2">
      <c r="E418" s="23"/>
      <c r="F418" s="23"/>
      <c r="G418" s="23"/>
      <c r="H418" s="23"/>
      <c r="I418" s="23"/>
      <c r="J418" s="24"/>
      <c r="K418" s="23"/>
      <c r="L418" s="23"/>
      <c r="M418" s="23"/>
      <c r="N418" s="23"/>
      <c r="O418" s="23"/>
      <c r="P418" s="25"/>
      <c r="Q418" s="26"/>
    </row>
    <row r="419" spans="5:17" x14ac:dyDescent="0.2">
      <c r="E419" s="23"/>
      <c r="F419" s="23"/>
      <c r="G419" s="23"/>
      <c r="H419" s="23"/>
      <c r="I419" s="23"/>
      <c r="J419" s="24"/>
      <c r="K419" s="23"/>
      <c r="L419" s="23"/>
      <c r="M419" s="23"/>
      <c r="N419" s="23"/>
      <c r="O419" s="23"/>
      <c r="P419" s="25"/>
      <c r="Q419" s="26"/>
    </row>
    <row r="420" spans="5:17" x14ac:dyDescent="0.2">
      <c r="E420" s="23"/>
      <c r="F420" s="23"/>
      <c r="G420" s="23"/>
      <c r="H420" s="23"/>
      <c r="I420" s="23"/>
      <c r="J420" s="24"/>
      <c r="K420" s="23"/>
      <c r="L420" s="23"/>
      <c r="M420" s="23"/>
      <c r="N420" s="23"/>
      <c r="O420" s="23"/>
      <c r="P420" s="25"/>
      <c r="Q420" s="26"/>
    </row>
    <row r="421" spans="5:17" x14ac:dyDescent="0.2">
      <c r="E421" s="23"/>
      <c r="F421" s="23"/>
      <c r="G421" s="23"/>
      <c r="H421" s="23"/>
      <c r="I421" s="23"/>
      <c r="J421" s="24"/>
      <c r="K421" s="23"/>
      <c r="L421" s="23"/>
      <c r="M421" s="23"/>
      <c r="N421" s="23"/>
      <c r="O421" s="23"/>
      <c r="P421" s="25"/>
      <c r="Q421" s="26"/>
    </row>
    <row r="422" spans="5:17" x14ac:dyDescent="0.2">
      <c r="E422" s="23"/>
      <c r="F422" s="23"/>
      <c r="G422" s="23"/>
      <c r="H422" s="23"/>
      <c r="I422" s="23"/>
      <c r="J422" s="24"/>
      <c r="K422" s="23"/>
      <c r="L422" s="23"/>
      <c r="M422" s="23"/>
      <c r="N422" s="23"/>
      <c r="O422" s="23"/>
      <c r="P422" s="25"/>
      <c r="Q422" s="26"/>
    </row>
    <row r="423" spans="5:17" x14ac:dyDescent="0.2">
      <c r="E423" s="23"/>
      <c r="F423" s="23"/>
      <c r="G423" s="23"/>
      <c r="H423" s="23"/>
      <c r="I423" s="23"/>
      <c r="J423" s="24"/>
      <c r="K423" s="23"/>
      <c r="L423" s="23"/>
      <c r="M423" s="23"/>
      <c r="N423" s="23"/>
      <c r="O423" s="23"/>
      <c r="P423" s="25"/>
      <c r="Q423" s="26"/>
    </row>
    <row r="424" spans="5:17" x14ac:dyDescent="0.2">
      <c r="E424" s="23"/>
      <c r="F424" s="23"/>
      <c r="G424" s="23"/>
      <c r="H424" s="23"/>
      <c r="I424" s="23"/>
      <c r="J424" s="24"/>
      <c r="K424" s="23"/>
      <c r="L424" s="23"/>
      <c r="M424" s="23"/>
      <c r="N424" s="23"/>
      <c r="O424" s="23"/>
      <c r="P424" s="25"/>
      <c r="Q424" s="26"/>
    </row>
    <row r="425" spans="5:17" x14ac:dyDescent="0.2">
      <c r="E425" s="23"/>
      <c r="F425" s="23"/>
      <c r="G425" s="23"/>
      <c r="H425" s="23"/>
      <c r="I425" s="23"/>
      <c r="J425" s="24"/>
      <c r="K425" s="23"/>
      <c r="L425" s="23"/>
      <c r="M425" s="23"/>
      <c r="N425" s="23"/>
      <c r="O425" s="23"/>
      <c r="P425" s="25"/>
      <c r="Q425" s="26"/>
    </row>
    <row r="426" spans="5:17" x14ac:dyDescent="0.2">
      <c r="E426" s="23"/>
      <c r="F426" s="23"/>
      <c r="G426" s="23"/>
      <c r="H426" s="23"/>
      <c r="I426" s="23"/>
      <c r="J426" s="24"/>
      <c r="K426" s="23"/>
      <c r="L426" s="23"/>
      <c r="M426" s="23"/>
      <c r="N426" s="23"/>
      <c r="O426" s="23"/>
      <c r="P426" s="25"/>
      <c r="Q426" s="26"/>
    </row>
    <row r="427" spans="5:17" x14ac:dyDescent="0.2">
      <c r="E427" s="23"/>
      <c r="F427" s="23"/>
      <c r="G427" s="23"/>
      <c r="H427" s="23"/>
      <c r="I427" s="23"/>
      <c r="J427" s="24"/>
      <c r="K427" s="23"/>
      <c r="L427" s="23"/>
      <c r="M427" s="23"/>
      <c r="N427" s="23"/>
      <c r="O427" s="23"/>
      <c r="P427" s="25"/>
      <c r="Q427" s="26"/>
    </row>
    <row r="428" spans="5:17" x14ac:dyDescent="0.2">
      <c r="E428" s="23"/>
      <c r="F428" s="23"/>
      <c r="G428" s="23"/>
      <c r="H428" s="23"/>
      <c r="I428" s="23"/>
      <c r="J428" s="24"/>
      <c r="K428" s="23"/>
      <c r="L428" s="23"/>
      <c r="M428" s="23"/>
      <c r="N428" s="23"/>
      <c r="O428" s="23"/>
      <c r="P428" s="25"/>
      <c r="Q428" s="26"/>
    </row>
    <row r="429" spans="5:17" x14ac:dyDescent="0.2">
      <c r="E429" s="23"/>
      <c r="F429" s="23"/>
      <c r="G429" s="23"/>
      <c r="H429" s="23"/>
      <c r="I429" s="23"/>
      <c r="J429" s="24"/>
      <c r="K429" s="23"/>
      <c r="L429" s="23"/>
      <c r="M429" s="23"/>
      <c r="N429" s="23"/>
      <c r="O429" s="23"/>
      <c r="P429" s="25"/>
      <c r="Q429" s="26"/>
    </row>
    <row r="430" spans="5:17" x14ac:dyDescent="0.2">
      <c r="E430" s="23"/>
      <c r="F430" s="23"/>
      <c r="G430" s="23"/>
      <c r="H430" s="23"/>
      <c r="I430" s="23"/>
      <c r="J430" s="24"/>
      <c r="K430" s="23"/>
      <c r="L430" s="23"/>
      <c r="M430" s="23"/>
      <c r="N430" s="23"/>
      <c r="O430" s="23"/>
      <c r="P430" s="25"/>
      <c r="Q430" s="26"/>
    </row>
    <row r="431" spans="5:17" x14ac:dyDescent="0.2">
      <c r="E431" s="23"/>
      <c r="F431" s="23"/>
      <c r="G431" s="23"/>
      <c r="H431" s="23"/>
      <c r="I431" s="23"/>
      <c r="J431" s="24"/>
      <c r="K431" s="23"/>
      <c r="L431" s="23"/>
      <c r="M431" s="23"/>
      <c r="N431" s="23"/>
      <c r="O431" s="23"/>
      <c r="P431" s="25"/>
      <c r="Q431" s="26"/>
    </row>
    <row r="432" spans="5:17" x14ac:dyDescent="0.2">
      <c r="E432" s="23"/>
      <c r="F432" s="23"/>
      <c r="G432" s="23"/>
      <c r="H432" s="23"/>
      <c r="I432" s="23"/>
      <c r="J432" s="24"/>
      <c r="K432" s="23"/>
      <c r="L432" s="23"/>
      <c r="M432" s="23"/>
      <c r="N432" s="23"/>
      <c r="O432" s="23"/>
      <c r="P432" s="25"/>
      <c r="Q432" s="26"/>
    </row>
    <row r="433" spans="5:17" x14ac:dyDescent="0.2">
      <c r="E433" s="23"/>
      <c r="F433" s="23"/>
      <c r="G433" s="23"/>
      <c r="H433" s="23"/>
      <c r="I433" s="23"/>
      <c r="J433" s="24"/>
      <c r="K433" s="23"/>
      <c r="L433" s="23"/>
      <c r="M433" s="23"/>
      <c r="N433" s="23"/>
      <c r="O433" s="23"/>
      <c r="P433" s="25"/>
      <c r="Q433" s="26"/>
    </row>
    <row r="434" spans="5:17" x14ac:dyDescent="0.2">
      <c r="E434" s="23"/>
      <c r="F434" s="23"/>
      <c r="G434" s="23"/>
      <c r="H434" s="23"/>
      <c r="I434" s="23"/>
      <c r="J434" s="24"/>
      <c r="K434" s="23"/>
      <c r="L434" s="23"/>
      <c r="M434" s="23"/>
      <c r="N434" s="23"/>
      <c r="O434" s="23"/>
      <c r="P434" s="25"/>
      <c r="Q434" s="26"/>
    </row>
    <row r="435" spans="5:17" x14ac:dyDescent="0.2">
      <c r="E435" s="23"/>
      <c r="F435" s="23"/>
      <c r="G435" s="23"/>
      <c r="H435" s="23"/>
      <c r="I435" s="23"/>
      <c r="J435" s="24"/>
      <c r="K435" s="23"/>
      <c r="L435" s="23"/>
      <c r="M435" s="23"/>
      <c r="N435" s="23"/>
      <c r="O435" s="23"/>
      <c r="P435" s="25"/>
      <c r="Q435" s="26"/>
    </row>
    <row r="436" spans="5:17" x14ac:dyDescent="0.2">
      <c r="E436" s="23"/>
      <c r="F436" s="23"/>
      <c r="G436" s="23"/>
      <c r="H436" s="23"/>
      <c r="I436" s="23"/>
      <c r="J436" s="24"/>
      <c r="K436" s="23"/>
      <c r="L436" s="23"/>
      <c r="M436" s="23"/>
      <c r="N436" s="23"/>
      <c r="O436" s="23"/>
      <c r="P436" s="25"/>
      <c r="Q436" s="26"/>
    </row>
    <row r="437" spans="5:17" x14ac:dyDescent="0.2">
      <c r="E437" s="23"/>
      <c r="F437" s="23"/>
      <c r="G437" s="23"/>
      <c r="H437" s="23"/>
      <c r="I437" s="23"/>
      <c r="J437" s="24"/>
      <c r="K437" s="23"/>
      <c r="L437" s="23"/>
      <c r="M437" s="23"/>
      <c r="N437" s="23"/>
      <c r="O437" s="23"/>
      <c r="P437" s="25"/>
      <c r="Q437" s="26"/>
    </row>
    <row r="438" spans="5:17" x14ac:dyDescent="0.2">
      <c r="E438" s="23"/>
      <c r="F438" s="23"/>
      <c r="G438" s="23"/>
      <c r="H438" s="23"/>
      <c r="I438" s="23"/>
      <c r="J438" s="24"/>
      <c r="K438" s="23"/>
      <c r="L438" s="23"/>
      <c r="M438" s="23"/>
      <c r="N438" s="23"/>
      <c r="O438" s="23"/>
      <c r="P438" s="25"/>
      <c r="Q438" s="26"/>
    </row>
    <row r="439" spans="5:17" x14ac:dyDescent="0.2">
      <c r="E439" s="23"/>
      <c r="F439" s="23"/>
      <c r="G439" s="23"/>
      <c r="H439" s="23"/>
      <c r="I439" s="23"/>
      <c r="J439" s="24"/>
      <c r="K439" s="23"/>
      <c r="L439" s="23"/>
      <c r="M439" s="23"/>
      <c r="N439" s="23"/>
      <c r="O439" s="23"/>
      <c r="P439" s="25"/>
      <c r="Q439" s="26"/>
    </row>
    <row r="440" spans="5:17" x14ac:dyDescent="0.2">
      <c r="E440" s="23"/>
      <c r="F440" s="23"/>
      <c r="G440" s="23"/>
      <c r="H440" s="23"/>
      <c r="I440" s="23"/>
      <c r="J440" s="24"/>
      <c r="K440" s="23"/>
      <c r="L440" s="23"/>
      <c r="M440" s="23"/>
      <c r="N440" s="23"/>
      <c r="O440" s="23"/>
      <c r="P440" s="25"/>
      <c r="Q440" s="26"/>
    </row>
    <row r="441" spans="5:17" x14ac:dyDescent="0.2">
      <c r="E441" s="23"/>
      <c r="F441" s="23"/>
      <c r="G441" s="23"/>
      <c r="H441" s="23"/>
      <c r="I441" s="23"/>
      <c r="J441" s="24"/>
      <c r="K441" s="23"/>
      <c r="L441" s="23"/>
      <c r="M441" s="23"/>
      <c r="N441" s="23"/>
      <c r="O441" s="23"/>
      <c r="P441" s="25"/>
      <c r="Q441" s="26"/>
    </row>
    <row r="442" spans="5:17" x14ac:dyDescent="0.2">
      <c r="E442" s="23"/>
      <c r="F442" s="23"/>
      <c r="G442" s="23"/>
      <c r="H442" s="23"/>
      <c r="I442" s="23"/>
      <c r="J442" s="24"/>
      <c r="K442" s="23"/>
      <c r="L442" s="23"/>
      <c r="M442" s="23"/>
      <c r="N442" s="23"/>
      <c r="O442" s="23"/>
      <c r="P442" s="25"/>
      <c r="Q442" s="26"/>
    </row>
    <row r="443" spans="5:17" x14ac:dyDescent="0.2">
      <c r="E443" s="23"/>
      <c r="F443" s="23"/>
      <c r="G443" s="23"/>
      <c r="H443" s="23"/>
      <c r="I443" s="23"/>
      <c r="J443" s="24"/>
      <c r="K443" s="23"/>
      <c r="L443" s="23"/>
      <c r="M443" s="23"/>
      <c r="N443" s="23"/>
      <c r="O443" s="23"/>
      <c r="P443" s="25"/>
      <c r="Q443" s="26"/>
    </row>
    <row r="444" spans="5:17" x14ac:dyDescent="0.2">
      <c r="E444" s="23"/>
      <c r="F444" s="23"/>
      <c r="G444" s="23"/>
      <c r="H444" s="23"/>
      <c r="I444" s="23"/>
      <c r="J444" s="24"/>
      <c r="K444" s="23"/>
      <c r="L444" s="23"/>
      <c r="M444" s="23"/>
      <c r="N444" s="23"/>
      <c r="O444" s="23"/>
      <c r="P444" s="25"/>
      <c r="Q444" s="26"/>
    </row>
    <row r="445" spans="5:17" x14ac:dyDescent="0.2">
      <c r="E445" s="23"/>
      <c r="F445" s="23"/>
      <c r="G445" s="23"/>
      <c r="H445" s="23"/>
      <c r="I445" s="23"/>
      <c r="J445" s="24"/>
      <c r="K445" s="23"/>
      <c r="L445" s="23"/>
      <c r="M445" s="23"/>
      <c r="N445" s="23"/>
      <c r="O445" s="23"/>
      <c r="P445" s="25"/>
      <c r="Q445" s="26"/>
    </row>
    <row r="446" spans="5:17" x14ac:dyDescent="0.2">
      <c r="E446" s="23"/>
      <c r="F446" s="23"/>
      <c r="G446" s="23"/>
      <c r="H446" s="23"/>
      <c r="I446" s="23"/>
      <c r="J446" s="24"/>
      <c r="K446" s="23"/>
      <c r="L446" s="23"/>
      <c r="M446" s="23"/>
      <c r="N446" s="23"/>
      <c r="O446" s="23"/>
      <c r="P446" s="25"/>
      <c r="Q446" s="26"/>
    </row>
    <row r="447" spans="5:17" x14ac:dyDescent="0.2">
      <c r="E447" s="23"/>
      <c r="F447" s="23"/>
      <c r="G447" s="23"/>
      <c r="H447" s="23"/>
      <c r="I447" s="23"/>
      <c r="J447" s="24"/>
      <c r="K447" s="23"/>
      <c r="L447" s="23"/>
      <c r="M447" s="23"/>
      <c r="N447" s="23"/>
      <c r="O447" s="23"/>
      <c r="P447" s="25"/>
      <c r="Q447" s="26"/>
    </row>
    <row r="448" spans="5:17" x14ac:dyDescent="0.2">
      <c r="E448" s="23"/>
      <c r="F448" s="23"/>
      <c r="G448" s="23"/>
      <c r="H448" s="23"/>
      <c r="I448" s="23"/>
      <c r="J448" s="24"/>
      <c r="K448" s="23"/>
      <c r="L448" s="23"/>
      <c r="M448" s="23"/>
      <c r="N448" s="23"/>
      <c r="O448" s="23"/>
      <c r="P448" s="25"/>
      <c r="Q448" s="26"/>
    </row>
    <row r="449" spans="5:17" x14ac:dyDescent="0.2">
      <c r="E449" s="23"/>
      <c r="F449" s="23"/>
      <c r="G449" s="23"/>
      <c r="H449" s="23"/>
      <c r="I449" s="23"/>
      <c r="J449" s="24"/>
      <c r="K449" s="23"/>
      <c r="L449" s="23"/>
      <c r="M449" s="23"/>
      <c r="N449" s="23"/>
      <c r="O449" s="23"/>
      <c r="P449" s="25"/>
      <c r="Q449" s="26"/>
    </row>
    <row r="450" spans="5:17" x14ac:dyDescent="0.2">
      <c r="E450" s="23"/>
      <c r="F450" s="23"/>
      <c r="G450" s="23"/>
      <c r="H450" s="23"/>
      <c r="I450" s="23"/>
      <c r="J450" s="24"/>
      <c r="K450" s="23"/>
      <c r="L450" s="23"/>
      <c r="M450" s="23"/>
      <c r="N450" s="23"/>
      <c r="O450" s="23"/>
      <c r="P450" s="25"/>
      <c r="Q450" s="26"/>
    </row>
    <row r="451" spans="5:17" x14ac:dyDescent="0.2">
      <c r="E451" s="23"/>
      <c r="F451" s="23"/>
      <c r="G451" s="23"/>
      <c r="H451" s="23"/>
      <c r="I451" s="23"/>
      <c r="J451" s="24"/>
      <c r="K451" s="23"/>
      <c r="L451" s="23"/>
      <c r="M451" s="23"/>
      <c r="N451" s="23"/>
      <c r="O451" s="23"/>
      <c r="P451" s="25"/>
      <c r="Q451" s="26"/>
    </row>
    <row r="452" spans="5:17" x14ac:dyDescent="0.2">
      <c r="E452" s="23"/>
      <c r="F452" s="23"/>
      <c r="G452" s="23"/>
      <c r="H452" s="23"/>
      <c r="I452" s="23"/>
      <c r="J452" s="24"/>
      <c r="K452" s="23"/>
      <c r="L452" s="23"/>
      <c r="M452" s="23"/>
      <c r="N452" s="23"/>
      <c r="O452" s="23"/>
      <c r="P452" s="25"/>
      <c r="Q452" s="26"/>
    </row>
    <row r="453" spans="5:17" x14ac:dyDescent="0.2">
      <c r="E453" s="23"/>
      <c r="F453" s="23"/>
      <c r="G453" s="23"/>
      <c r="H453" s="23"/>
      <c r="I453" s="23"/>
      <c r="J453" s="24"/>
      <c r="K453" s="23"/>
      <c r="L453" s="23"/>
      <c r="M453" s="23"/>
      <c r="N453" s="23"/>
      <c r="O453" s="23"/>
      <c r="P453" s="25"/>
      <c r="Q453" s="26"/>
    </row>
    <row r="454" spans="5:17" x14ac:dyDescent="0.2">
      <c r="E454" s="23"/>
      <c r="F454" s="23"/>
      <c r="G454" s="23"/>
      <c r="H454" s="23"/>
      <c r="I454" s="23"/>
      <c r="J454" s="24"/>
      <c r="K454" s="23"/>
      <c r="L454" s="23"/>
      <c r="M454" s="23"/>
      <c r="N454" s="23"/>
      <c r="O454" s="23"/>
      <c r="P454" s="25"/>
      <c r="Q454" s="26"/>
    </row>
    <row r="455" spans="5:17" x14ac:dyDescent="0.2">
      <c r="E455" s="23"/>
      <c r="F455" s="23"/>
      <c r="G455" s="23"/>
      <c r="H455" s="23"/>
      <c r="I455" s="23"/>
      <c r="J455" s="24"/>
      <c r="K455" s="23"/>
      <c r="L455" s="23"/>
      <c r="M455" s="23"/>
      <c r="N455" s="23"/>
      <c r="O455" s="23"/>
      <c r="P455" s="25"/>
      <c r="Q455" s="26"/>
    </row>
    <row r="456" spans="5:17" x14ac:dyDescent="0.2">
      <c r="E456" s="23"/>
      <c r="F456" s="23"/>
      <c r="G456" s="23"/>
      <c r="H456" s="23"/>
      <c r="I456" s="23"/>
      <c r="J456" s="24"/>
      <c r="K456" s="23"/>
      <c r="L456" s="23"/>
      <c r="M456" s="23"/>
      <c r="N456" s="23"/>
      <c r="O456" s="23"/>
      <c r="P456" s="25"/>
      <c r="Q456" s="26"/>
    </row>
    <row r="457" spans="5:17" x14ac:dyDescent="0.2">
      <c r="E457" s="23"/>
      <c r="F457" s="23"/>
      <c r="G457" s="23"/>
      <c r="H457" s="23"/>
      <c r="I457" s="23"/>
      <c r="J457" s="24"/>
      <c r="K457" s="23"/>
      <c r="L457" s="23"/>
      <c r="M457" s="23"/>
      <c r="N457" s="23"/>
      <c r="O457" s="23"/>
      <c r="P457" s="25"/>
      <c r="Q457" s="26"/>
    </row>
    <row r="458" spans="5:17" x14ac:dyDescent="0.2">
      <c r="E458" s="23"/>
      <c r="F458" s="23"/>
      <c r="G458" s="23"/>
      <c r="H458" s="23"/>
      <c r="I458" s="23"/>
      <c r="J458" s="24"/>
      <c r="K458" s="23"/>
      <c r="L458" s="23"/>
      <c r="M458" s="23"/>
      <c r="N458" s="23"/>
      <c r="O458" s="23"/>
      <c r="P458" s="25"/>
      <c r="Q458" s="26"/>
    </row>
    <row r="459" spans="5:17" x14ac:dyDescent="0.2">
      <c r="E459" s="23"/>
      <c r="F459" s="23"/>
      <c r="G459" s="23"/>
      <c r="H459" s="23"/>
      <c r="I459" s="23"/>
      <c r="J459" s="24"/>
      <c r="K459" s="23"/>
      <c r="L459" s="23"/>
      <c r="M459" s="23"/>
      <c r="N459" s="23"/>
      <c r="O459" s="23"/>
      <c r="P459" s="25"/>
      <c r="Q459" s="26"/>
    </row>
    <row r="460" spans="5:17" x14ac:dyDescent="0.2">
      <c r="E460" s="23"/>
      <c r="F460" s="23"/>
      <c r="G460" s="23"/>
      <c r="H460" s="23"/>
      <c r="I460" s="23"/>
      <c r="J460" s="24"/>
      <c r="K460" s="23"/>
      <c r="L460" s="23"/>
      <c r="M460" s="23"/>
      <c r="N460" s="23"/>
      <c r="O460" s="23"/>
      <c r="P460" s="25"/>
      <c r="Q460" s="26"/>
    </row>
    <row r="461" spans="5:17" x14ac:dyDescent="0.2">
      <c r="E461" s="23"/>
      <c r="F461" s="23"/>
      <c r="G461" s="23"/>
      <c r="H461" s="23"/>
      <c r="I461" s="23"/>
      <c r="J461" s="24"/>
      <c r="K461" s="23"/>
      <c r="L461" s="23"/>
      <c r="M461" s="23"/>
      <c r="N461" s="23"/>
      <c r="O461" s="23"/>
      <c r="P461" s="25"/>
      <c r="Q461" s="26"/>
    </row>
    <row r="462" spans="5:17" x14ac:dyDescent="0.2">
      <c r="E462" s="23"/>
      <c r="F462" s="23"/>
      <c r="G462" s="23"/>
      <c r="H462" s="23"/>
      <c r="I462" s="23"/>
      <c r="J462" s="24"/>
      <c r="K462" s="23"/>
      <c r="L462" s="23"/>
      <c r="M462" s="23"/>
      <c r="N462" s="23"/>
      <c r="O462" s="23"/>
      <c r="P462" s="25"/>
      <c r="Q462" s="26"/>
    </row>
    <row r="463" spans="5:17" x14ac:dyDescent="0.2">
      <c r="E463" s="23"/>
      <c r="F463" s="23"/>
      <c r="G463" s="23"/>
      <c r="H463" s="23"/>
      <c r="I463" s="23"/>
      <c r="J463" s="24"/>
      <c r="K463" s="23"/>
      <c r="L463" s="23"/>
      <c r="M463" s="23"/>
      <c r="N463" s="23"/>
      <c r="O463" s="23"/>
      <c r="P463" s="25"/>
      <c r="Q463" s="26"/>
    </row>
    <row r="464" spans="5:17" x14ac:dyDescent="0.2">
      <c r="E464" s="23"/>
      <c r="F464" s="23"/>
      <c r="G464" s="23"/>
      <c r="H464" s="23"/>
      <c r="I464" s="23"/>
      <c r="J464" s="24"/>
      <c r="K464" s="23"/>
      <c r="L464" s="23"/>
      <c r="M464" s="23"/>
      <c r="N464" s="23"/>
      <c r="O464" s="23"/>
      <c r="P464" s="25"/>
      <c r="Q464" s="26"/>
    </row>
    <row r="465" spans="5:17" x14ac:dyDescent="0.2">
      <c r="E465" s="23"/>
      <c r="F465" s="23"/>
      <c r="G465" s="23"/>
      <c r="H465" s="23"/>
      <c r="I465" s="23"/>
      <c r="J465" s="24"/>
      <c r="K465" s="23"/>
      <c r="L465" s="23"/>
      <c r="M465" s="23"/>
      <c r="N465" s="23"/>
      <c r="O465" s="23"/>
      <c r="P465" s="25"/>
      <c r="Q465" s="26"/>
    </row>
    <row r="466" spans="5:17" x14ac:dyDescent="0.2">
      <c r="E466" s="23"/>
      <c r="F466" s="23"/>
      <c r="G466" s="23"/>
      <c r="H466" s="23"/>
      <c r="I466" s="23"/>
      <c r="J466" s="24"/>
      <c r="K466" s="23"/>
      <c r="L466" s="23"/>
      <c r="M466" s="23"/>
      <c r="N466" s="23"/>
      <c r="O466" s="23"/>
      <c r="P466" s="25"/>
      <c r="Q466" s="26"/>
    </row>
    <row r="467" spans="5:17" x14ac:dyDescent="0.2">
      <c r="E467" s="23"/>
      <c r="F467" s="23"/>
      <c r="G467" s="23"/>
      <c r="H467" s="23"/>
      <c r="I467" s="23"/>
      <c r="J467" s="24"/>
      <c r="K467" s="23"/>
      <c r="L467" s="23"/>
      <c r="M467" s="23"/>
      <c r="N467" s="23"/>
      <c r="O467" s="23"/>
      <c r="P467" s="25"/>
      <c r="Q467" s="26"/>
    </row>
    <row r="468" spans="5:17" x14ac:dyDescent="0.2">
      <c r="E468" s="23"/>
      <c r="F468" s="23"/>
      <c r="G468" s="23"/>
      <c r="H468" s="23"/>
      <c r="I468" s="23"/>
      <c r="J468" s="24"/>
      <c r="K468" s="23"/>
      <c r="L468" s="23"/>
      <c r="M468" s="23"/>
      <c r="N468" s="23"/>
      <c r="O468" s="23"/>
      <c r="P468" s="25"/>
      <c r="Q468" s="26"/>
    </row>
    <row r="469" spans="5:17" x14ac:dyDescent="0.2">
      <c r="E469" s="23"/>
      <c r="F469" s="23"/>
      <c r="G469" s="23"/>
      <c r="H469" s="23"/>
      <c r="I469" s="23"/>
      <c r="J469" s="24"/>
      <c r="K469" s="23"/>
      <c r="L469" s="23"/>
      <c r="M469" s="23"/>
      <c r="N469" s="23"/>
      <c r="O469" s="23"/>
      <c r="P469" s="25"/>
      <c r="Q469" s="26"/>
    </row>
    <row r="470" spans="5:17" x14ac:dyDescent="0.2">
      <c r="E470" s="23"/>
      <c r="F470" s="23"/>
      <c r="G470" s="23"/>
      <c r="H470" s="23"/>
      <c r="I470" s="23"/>
      <c r="J470" s="24"/>
      <c r="K470" s="23"/>
      <c r="L470" s="23"/>
      <c r="M470" s="23"/>
      <c r="N470" s="23"/>
      <c r="O470" s="23"/>
      <c r="P470" s="25"/>
      <c r="Q470" s="26"/>
    </row>
    <row r="471" spans="5:17" x14ac:dyDescent="0.2">
      <c r="E471" s="23"/>
      <c r="F471" s="23"/>
      <c r="G471" s="23"/>
      <c r="H471" s="23"/>
      <c r="I471" s="23"/>
      <c r="J471" s="24"/>
      <c r="K471" s="23"/>
      <c r="L471" s="23"/>
      <c r="M471" s="23"/>
      <c r="N471" s="23"/>
      <c r="O471" s="23"/>
      <c r="P471" s="25"/>
      <c r="Q471" s="26"/>
    </row>
    <row r="472" spans="5:17" x14ac:dyDescent="0.2">
      <c r="E472" s="23"/>
      <c r="F472" s="23"/>
      <c r="G472" s="23"/>
      <c r="H472" s="23"/>
      <c r="I472" s="23"/>
      <c r="J472" s="24"/>
      <c r="K472" s="23"/>
      <c r="L472" s="23"/>
      <c r="M472" s="23"/>
      <c r="N472" s="23"/>
      <c r="O472" s="23"/>
      <c r="P472" s="25"/>
      <c r="Q472" s="26"/>
    </row>
    <row r="473" spans="5:17" x14ac:dyDescent="0.2">
      <c r="E473" s="23"/>
      <c r="F473" s="23"/>
      <c r="G473" s="23"/>
      <c r="H473" s="23"/>
      <c r="I473" s="23"/>
      <c r="J473" s="24"/>
      <c r="K473" s="23"/>
      <c r="L473" s="23"/>
      <c r="M473" s="23"/>
      <c r="N473" s="23"/>
      <c r="O473" s="23"/>
      <c r="P473" s="25"/>
      <c r="Q473" s="26"/>
    </row>
    <row r="474" spans="5:17" x14ac:dyDescent="0.2">
      <c r="E474" s="23"/>
      <c r="F474" s="23"/>
      <c r="G474" s="23"/>
      <c r="H474" s="23"/>
      <c r="I474" s="23"/>
      <c r="J474" s="24"/>
      <c r="K474" s="23"/>
      <c r="L474" s="23"/>
      <c r="M474" s="23"/>
      <c r="N474" s="23"/>
      <c r="O474" s="23"/>
      <c r="P474" s="25"/>
      <c r="Q474" s="26"/>
    </row>
    <row r="475" spans="5:17" x14ac:dyDescent="0.2">
      <c r="E475" s="23"/>
      <c r="F475" s="23"/>
      <c r="G475" s="23"/>
      <c r="H475" s="23"/>
      <c r="I475" s="23"/>
      <c r="J475" s="24"/>
      <c r="K475" s="23"/>
      <c r="L475" s="23"/>
      <c r="M475" s="23"/>
      <c r="N475" s="23"/>
      <c r="O475" s="23"/>
      <c r="P475" s="25"/>
      <c r="Q475" s="26"/>
    </row>
    <row r="476" spans="5:17" x14ac:dyDescent="0.2">
      <c r="E476" s="23"/>
      <c r="F476" s="23"/>
      <c r="G476" s="23"/>
      <c r="H476" s="23"/>
      <c r="I476" s="23"/>
      <c r="J476" s="24"/>
      <c r="K476" s="23"/>
      <c r="L476" s="23"/>
      <c r="M476" s="23"/>
      <c r="N476" s="23"/>
      <c r="O476" s="23"/>
      <c r="P476" s="25"/>
      <c r="Q476" s="26"/>
    </row>
    <row r="477" spans="5:17" x14ac:dyDescent="0.2">
      <c r="E477" s="23"/>
      <c r="F477" s="23"/>
      <c r="G477" s="23"/>
      <c r="H477" s="23"/>
      <c r="I477" s="23"/>
      <c r="J477" s="24"/>
      <c r="K477" s="23"/>
      <c r="L477" s="23"/>
      <c r="M477" s="23"/>
      <c r="N477" s="23"/>
      <c r="O477" s="23"/>
      <c r="P477" s="25"/>
      <c r="Q477" s="26"/>
    </row>
    <row r="478" spans="5:17" x14ac:dyDescent="0.2">
      <c r="E478" s="23"/>
      <c r="F478" s="23"/>
      <c r="G478" s="23"/>
      <c r="H478" s="23"/>
      <c r="I478" s="23"/>
      <c r="J478" s="24"/>
      <c r="K478" s="23"/>
      <c r="L478" s="23"/>
      <c r="M478" s="23"/>
      <c r="N478" s="23"/>
      <c r="O478" s="23"/>
      <c r="P478" s="25"/>
      <c r="Q478" s="26"/>
    </row>
    <row r="479" spans="5:17" x14ac:dyDescent="0.2">
      <c r="E479" s="23"/>
      <c r="F479" s="23"/>
      <c r="G479" s="23"/>
      <c r="H479" s="23"/>
      <c r="I479" s="23"/>
      <c r="J479" s="24"/>
      <c r="K479" s="23"/>
      <c r="L479" s="23"/>
      <c r="M479" s="23"/>
      <c r="N479" s="23"/>
      <c r="O479" s="23"/>
      <c r="P479" s="25"/>
      <c r="Q479" s="26"/>
    </row>
    <row r="480" spans="5:17" x14ac:dyDescent="0.2">
      <c r="E480" s="23"/>
      <c r="F480" s="23"/>
      <c r="G480" s="23"/>
      <c r="H480" s="23"/>
      <c r="I480" s="23"/>
      <c r="J480" s="24"/>
      <c r="K480" s="23"/>
      <c r="L480" s="23"/>
      <c r="M480" s="23"/>
      <c r="N480" s="23"/>
      <c r="O480" s="23"/>
      <c r="P480" s="25"/>
      <c r="Q480" s="26"/>
    </row>
    <row r="481" spans="5:17" x14ac:dyDescent="0.2">
      <c r="E481" s="23"/>
      <c r="F481" s="23"/>
      <c r="G481" s="23"/>
      <c r="H481" s="23"/>
      <c r="I481" s="23"/>
      <c r="J481" s="24"/>
      <c r="K481" s="23"/>
      <c r="L481" s="23"/>
      <c r="M481" s="23"/>
      <c r="N481" s="23"/>
      <c r="O481" s="23"/>
      <c r="P481" s="25"/>
      <c r="Q481" s="26"/>
    </row>
    <row r="482" spans="5:17" x14ac:dyDescent="0.2">
      <c r="E482" s="23"/>
      <c r="F482" s="23"/>
      <c r="G482" s="23"/>
      <c r="H482" s="23"/>
      <c r="I482" s="23"/>
      <c r="J482" s="24"/>
      <c r="K482" s="23"/>
      <c r="L482" s="23"/>
      <c r="M482" s="23"/>
      <c r="N482" s="23"/>
      <c r="O482" s="23"/>
      <c r="P482" s="25"/>
      <c r="Q482" s="26"/>
    </row>
    <row r="483" spans="5:17" x14ac:dyDescent="0.2">
      <c r="E483" s="23"/>
      <c r="F483" s="23"/>
      <c r="G483" s="23"/>
      <c r="H483" s="23"/>
      <c r="I483" s="23"/>
      <c r="J483" s="24"/>
      <c r="K483" s="23"/>
      <c r="L483" s="23"/>
      <c r="M483" s="23"/>
      <c r="N483" s="23"/>
      <c r="O483" s="23"/>
      <c r="P483" s="25"/>
      <c r="Q483" s="26"/>
    </row>
    <row r="484" spans="5:17" x14ac:dyDescent="0.2">
      <c r="E484" s="23"/>
      <c r="F484" s="23"/>
      <c r="G484" s="23"/>
      <c r="H484" s="23"/>
      <c r="I484" s="23"/>
      <c r="J484" s="24"/>
      <c r="K484" s="23"/>
      <c r="L484" s="23"/>
      <c r="M484" s="23"/>
      <c r="N484" s="23"/>
      <c r="O484" s="23"/>
      <c r="P484" s="25"/>
      <c r="Q484" s="26"/>
    </row>
    <row r="485" spans="5:17" x14ac:dyDescent="0.2">
      <c r="E485" s="23"/>
      <c r="F485" s="23"/>
      <c r="G485" s="23"/>
      <c r="H485" s="23"/>
      <c r="I485" s="23"/>
      <c r="J485" s="24"/>
      <c r="K485" s="23"/>
      <c r="L485" s="23"/>
      <c r="M485" s="23"/>
      <c r="N485" s="23"/>
      <c r="O485" s="23"/>
      <c r="P485" s="25"/>
      <c r="Q485" s="26"/>
    </row>
    <row r="486" spans="5:17" x14ac:dyDescent="0.2">
      <c r="E486" s="23"/>
      <c r="F486" s="23"/>
      <c r="G486" s="23"/>
      <c r="H486" s="23"/>
      <c r="I486" s="23"/>
      <c r="J486" s="24"/>
      <c r="K486" s="23"/>
      <c r="L486" s="23"/>
      <c r="M486" s="23"/>
      <c r="N486" s="23"/>
      <c r="O486" s="23"/>
      <c r="P486" s="25"/>
      <c r="Q486" s="26"/>
    </row>
    <row r="487" spans="5:17" x14ac:dyDescent="0.2">
      <c r="E487" s="23"/>
      <c r="F487" s="23"/>
      <c r="G487" s="23"/>
      <c r="H487" s="23"/>
      <c r="I487" s="23"/>
      <c r="J487" s="24"/>
      <c r="K487" s="23"/>
      <c r="L487" s="23"/>
      <c r="M487" s="23"/>
      <c r="N487" s="23"/>
      <c r="O487" s="23"/>
      <c r="P487" s="25"/>
      <c r="Q487" s="26"/>
    </row>
    <row r="488" spans="5:17" x14ac:dyDescent="0.2">
      <c r="E488" s="23"/>
      <c r="F488" s="23"/>
      <c r="G488" s="23"/>
      <c r="H488" s="23"/>
      <c r="I488" s="23"/>
      <c r="J488" s="24"/>
      <c r="K488" s="23"/>
      <c r="L488" s="23"/>
      <c r="M488" s="23"/>
      <c r="N488" s="23"/>
      <c r="O488" s="23"/>
      <c r="P488" s="25"/>
      <c r="Q488" s="26"/>
    </row>
    <row r="489" spans="5:17" x14ac:dyDescent="0.2">
      <c r="E489" s="23"/>
      <c r="F489" s="23"/>
      <c r="G489" s="23"/>
      <c r="H489" s="23"/>
      <c r="I489" s="23"/>
      <c r="J489" s="24"/>
      <c r="K489" s="23"/>
      <c r="L489" s="23"/>
      <c r="M489" s="23"/>
      <c r="N489" s="23"/>
      <c r="O489" s="23"/>
      <c r="P489" s="25"/>
      <c r="Q489" s="26"/>
    </row>
    <row r="490" spans="5:17" x14ac:dyDescent="0.2">
      <c r="E490" s="23"/>
      <c r="F490" s="23"/>
      <c r="G490" s="23"/>
      <c r="H490" s="23"/>
      <c r="I490" s="23"/>
      <c r="J490" s="24"/>
      <c r="K490" s="23"/>
      <c r="L490" s="23"/>
      <c r="M490" s="23"/>
      <c r="N490" s="23"/>
      <c r="O490" s="23"/>
      <c r="P490" s="25"/>
      <c r="Q490" s="26"/>
    </row>
    <row r="491" spans="5:17" x14ac:dyDescent="0.2">
      <c r="E491" s="23"/>
      <c r="F491" s="23"/>
      <c r="G491" s="23"/>
      <c r="H491" s="23"/>
      <c r="I491" s="23"/>
      <c r="J491" s="24"/>
      <c r="K491" s="23"/>
      <c r="L491" s="23"/>
      <c r="M491" s="23"/>
      <c r="N491" s="23"/>
      <c r="O491" s="23"/>
      <c r="P491" s="25"/>
      <c r="Q491" s="26"/>
    </row>
    <row r="492" spans="5:17" x14ac:dyDescent="0.2">
      <c r="E492" s="23"/>
      <c r="F492" s="23"/>
      <c r="G492" s="23"/>
      <c r="H492" s="23"/>
      <c r="I492" s="23"/>
      <c r="J492" s="24"/>
      <c r="K492" s="23"/>
      <c r="L492" s="23"/>
      <c r="M492" s="23"/>
      <c r="N492" s="23"/>
      <c r="O492" s="23"/>
      <c r="P492" s="25"/>
      <c r="Q492" s="26"/>
    </row>
    <row r="493" spans="5:17" x14ac:dyDescent="0.2">
      <c r="E493" s="23"/>
      <c r="F493" s="23"/>
      <c r="G493" s="23"/>
      <c r="H493" s="23"/>
      <c r="I493" s="23"/>
      <c r="J493" s="24"/>
      <c r="K493" s="23"/>
      <c r="L493" s="23"/>
      <c r="M493" s="23"/>
      <c r="N493" s="23"/>
      <c r="O493" s="23"/>
      <c r="P493" s="25"/>
      <c r="Q493" s="26"/>
    </row>
    <row r="494" spans="5:17" x14ac:dyDescent="0.2">
      <c r="E494" s="23"/>
      <c r="F494" s="23"/>
      <c r="G494" s="23"/>
      <c r="H494" s="23"/>
      <c r="I494" s="23"/>
      <c r="J494" s="24"/>
      <c r="K494" s="23"/>
      <c r="L494" s="23"/>
      <c r="M494" s="23"/>
      <c r="N494" s="23"/>
      <c r="O494" s="23"/>
      <c r="P494" s="25"/>
      <c r="Q494" s="26"/>
    </row>
    <row r="495" spans="5:17" x14ac:dyDescent="0.2">
      <c r="E495" s="23"/>
      <c r="F495" s="23"/>
      <c r="G495" s="23"/>
      <c r="H495" s="23"/>
      <c r="I495" s="23"/>
      <c r="J495" s="24"/>
      <c r="K495" s="23"/>
      <c r="L495" s="23"/>
      <c r="M495" s="23"/>
      <c r="N495" s="23"/>
      <c r="O495" s="23"/>
      <c r="P495" s="25"/>
      <c r="Q495" s="26"/>
    </row>
    <row r="496" spans="5:17" x14ac:dyDescent="0.2">
      <c r="E496" s="23"/>
      <c r="F496" s="23"/>
      <c r="G496" s="23"/>
      <c r="H496" s="23"/>
      <c r="I496" s="23"/>
      <c r="J496" s="24"/>
      <c r="K496" s="23"/>
      <c r="L496" s="23"/>
      <c r="M496" s="23"/>
      <c r="N496" s="23"/>
      <c r="O496" s="23"/>
      <c r="P496" s="25"/>
      <c r="Q496" s="26"/>
    </row>
    <row r="497" spans="5:17" x14ac:dyDescent="0.2">
      <c r="E497" s="23"/>
      <c r="F497" s="23"/>
      <c r="G497" s="23"/>
      <c r="H497" s="23"/>
      <c r="I497" s="23"/>
      <c r="J497" s="24"/>
      <c r="K497" s="23"/>
      <c r="L497" s="23"/>
      <c r="M497" s="23"/>
      <c r="N497" s="23"/>
      <c r="O497" s="23"/>
      <c r="P497" s="25"/>
      <c r="Q497" s="26"/>
    </row>
    <row r="498" spans="5:17" x14ac:dyDescent="0.2">
      <c r="E498" s="23"/>
      <c r="F498" s="23"/>
      <c r="G498" s="23"/>
      <c r="H498" s="23"/>
      <c r="I498" s="23"/>
      <c r="J498" s="24"/>
      <c r="K498" s="23"/>
      <c r="L498" s="23"/>
      <c r="M498" s="23"/>
      <c r="N498" s="23"/>
      <c r="O498" s="23"/>
      <c r="P498" s="25"/>
      <c r="Q498" s="26"/>
    </row>
  </sheetData>
  <phoneticPr fontId="7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498"/>
  <sheetViews>
    <sheetView workbookViewId="0">
      <selection activeCell="A174" sqref="A174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8.42578125" customWidth="1"/>
    <col min="7" max="7" width="8.140625" customWidth="1"/>
    <col min="8" max="14" width="8.5703125" customWidth="1"/>
    <col min="15" max="15" width="8" customWidth="1"/>
    <col min="16" max="16" width="9.5703125" customWidth="1"/>
    <col min="17" max="17" width="9.85546875" customWidth="1"/>
    <col min="18" max="18" width="13.85546875" customWidth="1"/>
  </cols>
  <sheetData>
    <row r="1" spans="1:26" ht="21" thickBot="1" x14ac:dyDescent="0.35">
      <c r="A1" s="1" t="s">
        <v>42</v>
      </c>
      <c r="V1" s="6" t="s">
        <v>9</v>
      </c>
      <c r="W1" s="8" t="s">
        <v>22</v>
      </c>
      <c r="Y1" s="6" t="s">
        <v>9</v>
      </c>
      <c r="Z1" s="8" t="s">
        <v>22</v>
      </c>
    </row>
    <row r="2" spans="1:26" x14ac:dyDescent="0.2">
      <c r="A2" t="s">
        <v>25</v>
      </c>
      <c r="B2" s="38" t="s">
        <v>43</v>
      </c>
      <c r="C2" s="39" t="s">
        <v>44</v>
      </c>
      <c r="V2" s="23">
        <v>40000</v>
      </c>
      <c r="W2" s="23">
        <f>+$D$11+$D$12*V2+$D$13*V2^2</f>
        <v>-7.9999999999999932E-3</v>
      </c>
      <c r="Y2">
        <v>-10000</v>
      </c>
      <c r="Z2" s="23">
        <f>+$D$11+$D$12*Y2+$D$13*Y2^2</f>
        <v>-0.223</v>
      </c>
    </row>
    <row r="3" spans="1:26" ht="13.5" thickBot="1" x14ac:dyDescent="0.25">
      <c r="C3" s="40" t="s">
        <v>45</v>
      </c>
      <c r="V3" s="23">
        <v>45000</v>
      </c>
      <c r="W3" s="23">
        <f t="shared" ref="W3:W17" si="0">+D$11+D$12*V3+D$13*V3^2</f>
        <v>-2.5000000000000022E-4</v>
      </c>
      <c r="Y3">
        <v>0</v>
      </c>
      <c r="Z3" s="23">
        <f t="shared" ref="Z3:Z15" si="1">+$D$11+$D$12*Y3+$D$13*Y3^2</f>
        <v>-0.16</v>
      </c>
    </row>
    <row r="4" spans="1:26" ht="14.25" thickTop="1" thickBot="1" x14ac:dyDescent="0.25">
      <c r="A4" s="7" t="s">
        <v>0</v>
      </c>
      <c r="C4" s="2">
        <v>28780.357</v>
      </c>
      <c r="D4" s="3">
        <v>0.26342539999999998</v>
      </c>
      <c r="V4" s="23">
        <v>50000</v>
      </c>
      <c r="W4" s="23">
        <f t="shared" si="0"/>
        <v>5.0000000000000322E-3</v>
      </c>
      <c r="Y4">
        <v>10000</v>
      </c>
      <c r="Z4" s="23">
        <f t="shared" si="1"/>
        <v>-0.10700000000000001</v>
      </c>
    </row>
    <row r="5" spans="1:26" ht="13.5" thickTop="1" x14ac:dyDescent="0.2">
      <c r="A5" s="31" t="s">
        <v>33</v>
      </c>
      <c r="B5" s="32"/>
      <c r="C5" s="33">
        <v>8</v>
      </c>
      <c r="D5" s="32" t="s">
        <v>34</v>
      </c>
      <c r="V5" s="23">
        <v>55000</v>
      </c>
      <c r="W5" s="23">
        <f t="shared" si="0"/>
        <v>7.7500000000000069E-3</v>
      </c>
      <c r="Y5">
        <v>20000</v>
      </c>
      <c r="Z5" s="23">
        <f t="shared" si="1"/>
        <v>-6.4000000000000001E-2</v>
      </c>
    </row>
    <row r="6" spans="1:26" x14ac:dyDescent="0.2">
      <c r="A6" s="7" t="s">
        <v>1</v>
      </c>
      <c r="V6" s="23">
        <v>60000</v>
      </c>
      <c r="W6" s="23">
        <f t="shared" si="0"/>
        <v>8.0000000000000349E-3</v>
      </c>
      <c r="Y6">
        <v>30000</v>
      </c>
      <c r="Z6" s="23">
        <f t="shared" si="1"/>
        <v>-3.0999999999999986E-2</v>
      </c>
    </row>
    <row r="7" spans="1:26" x14ac:dyDescent="0.2">
      <c r="A7" t="s">
        <v>2</v>
      </c>
      <c r="C7">
        <f>+C4</f>
        <v>28780.357</v>
      </c>
      <c r="V7" s="23">
        <v>65000</v>
      </c>
      <c r="W7" s="23">
        <f t="shared" si="0"/>
        <v>5.7499999999999774E-3</v>
      </c>
      <c r="Y7">
        <v>40000</v>
      </c>
      <c r="Z7" s="23">
        <f t="shared" si="1"/>
        <v>-7.9999999999999932E-3</v>
      </c>
    </row>
    <row r="8" spans="1:26" x14ac:dyDescent="0.2">
      <c r="A8" t="s">
        <v>3</v>
      </c>
      <c r="C8">
        <f>+D4</f>
        <v>0.26342539999999998</v>
      </c>
      <c r="V8" s="23">
        <v>70000</v>
      </c>
      <c r="W8" s="23">
        <f t="shared" si="0"/>
        <v>1.0000000000000286E-3</v>
      </c>
      <c r="Y8">
        <v>50000</v>
      </c>
      <c r="Z8" s="23">
        <f t="shared" si="1"/>
        <v>5.0000000000000322E-3</v>
      </c>
    </row>
    <row r="9" spans="1:26" x14ac:dyDescent="0.2">
      <c r="A9" s="17" t="s">
        <v>32</v>
      </c>
      <c r="C9" s="37">
        <v>158</v>
      </c>
      <c r="D9" s="17" t="str">
        <f>"F"&amp;C9</f>
        <v>F158</v>
      </c>
      <c r="E9" s="17" t="str">
        <f>"G"&amp;C9</f>
        <v>G158</v>
      </c>
      <c r="V9" s="23">
        <v>75000</v>
      </c>
      <c r="W9" s="23">
        <f t="shared" si="0"/>
        <v>-6.2499999999999778E-3</v>
      </c>
      <c r="Y9">
        <v>60000</v>
      </c>
      <c r="Z9" s="23">
        <f t="shared" si="1"/>
        <v>8.0000000000000349E-3</v>
      </c>
    </row>
    <row r="10" spans="1:26" ht="13.5" thickBot="1" x14ac:dyDescent="0.25">
      <c r="C10" s="6" t="s">
        <v>20</v>
      </c>
      <c r="D10" s="6" t="s">
        <v>21</v>
      </c>
      <c r="V10" s="23">
        <v>80000</v>
      </c>
      <c r="W10" s="23">
        <f t="shared" si="0"/>
        <v>-1.5999999999999959E-2</v>
      </c>
      <c r="Y10">
        <v>70000</v>
      </c>
      <c r="Z10" s="23">
        <f t="shared" si="1"/>
        <v>1.0000000000000286E-3</v>
      </c>
    </row>
    <row r="11" spans="1:26" x14ac:dyDescent="0.2">
      <c r="A11" t="s">
        <v>15</v>
      </c>
      <c r="C11" s="30">
        <f ca="1">INTERCEPT(INDIRECT(E9):G1005,INDIRECT(D9):$F1005)</f>
        <v>0.19222377598056395</v>
      </c>
      <c r="D11" s="5">
        <f>+E11*F11</f>
        <v>-0.16</v>
      </c>
      <c r="E11" s="53">
        <v>-0.16</v>
      </c>
      <c r="F11">
        <v>1</v>
      </c>
      <c r="V11" s="23">
        <v>85000</v>
      </c>
      <c r="W11" s="23">
        <f t="shared" si="0"/>
        <v>-2.8249999999999942E-2</v>
      </c>
      <c r="Y11">
        <v>80000</v>
      </c>
      <c r="Z11" s="23">
        <f t="shared" si="1"/>
        <v>-1.5999999999999959E-2</v>
      </c>
    </row>
    <row r="12" spans="1:26" x14ac:dyDescent="0.2">
      <c r="A12" t="s">
        <v>16</v>
      </c>
      <c r="C12" s="30">
        <f ca="1">SLOPE(INDIRECT(E9):G1005,INDIRECT(D9):$F1005)</f>
        <v>-2.6287107743976157E-6</v>
      </c>
      <c r="D12" s="5">
        <f>+E12*F12</f>
        <v>5.8000000000000004E-6</v>
      </c>
      <c r="E12" s="54">
        <v>5.8000000000000003E-2</v>
      </c>
      <c r="F12">
        <v>1E-4</v>
      </c>
      <c r="V12" s="23">
        <v>90000</v>
      </c>
      <c r="W12" s="23">
        <f t="shared" si="0"/>
        <v>-4.3000000000000038E-2</v>
      </c>
      <c r="Y12">
        <v>90000</v>
      </c>
      <c r="Z12" s="23">
        <f t="shared" si="1"/>
        <v>-4.3000000000000038E-2</v>
      </c>
    </row>
    <row r="13" spans="1:26" ht="13.5" thickBot="1" x14ac:dyDescent="0.25">
      <c r="A13" t="s">
        <v>19</v>
      </c>
      <c r="C13" s="5" t="s">
        <v>13</v>
      </c>
      <c r="D13" s="5">
        <f>+E13*F13</f>
        <v>-5.0000000000000002E-11</v>
      </c>
      <c r="E13" s="55">
        <v>-5.0000000000000001E-3</v>
      </c>
      <c r="F13">
        <v>1E-8</v>
      </c>
      <c r="V13" s="23">
        <v>95000</v>
      </c>
      <c r="W13" s="23">
        <f t="shared" si="0"/>
        <v>-6.0250000000000026E-2</v>
      </c>
      <c r="Y13">
        <v>100000</v>
      </c>
      <c r="Z13" s="23">
        <f t="shared" si="1"/>
        <v>-7.999999999999996E-2</v>
      </c>
    </row>
    <row r="14" spans="1:26" x14ac:dyDescent="0.2">
      <c r="A14" t="s">
        <v>24</v>
      </c>
      <c r="E14">
        <f>SUM(R51:R950)</f>
        <v>4.9645028701576326E-2</v>
      </c>
      <c r="V14" s="23">
        <v>100000</v>
      </c>
      <c r="W14" s="23">
        <f t="shared" si="0"/>
        <v>-7.999999999999996E-2</v>
      </c>
      <c r="Y14">
        <v>110000</v>
      </c>
      <c r="Z14" s="23">
        <f t="shared" si="1"/>
        <v>-0.127</v>
      </c>
    </row>
    <row r="15" spans="1:26" x14ac:dyDescent="0.2">
      <c r="A15" s="4" t="s">
        <v>17</v>
      </c>
      <c r="C15" s="12">
        <f ca="1">(C7+C11)+(C8+C12)*INT(MAX(F21:F3533))</f>
        <v>56089.851346101284</v>
      </c>
      <c r="D15" s="10">
        <f>+C7+INT(MAX(F21:F1588))*C8+D11+D12*INT(MAX(F21:F4023))+D13*INT(MAX(F21:F4050)^2)</f>
        <v>56089.835551387943</v>
      </c>
      <c r="E15" s="34" t="s">
        <v>35</v>
      </c>
      <c r="F15" s="33">
        <v>1</v>
      </c>
      <c r="V15" s="23">
        <v>105000</v>
      </c>
      <c r="W15" s="23">
        <f t="shared" si="0"/>
        <v>-0.10225000000000006</v>
      </c>
      <c r="Y15">
        <v>120000</v>
      </c>
      <c r="Z15" s="23">
        <f t="shared" si="1"/>
        <v>-0.18399999999999994</v>
      </c>
    </row>
    <row r="16" spans="1:26" x14ac:dyDescent="0.2">
      <c r="A16" s="7" t="s">
        <v>4</v>
      </c>
      <c r="C16" s="13">
        <f ca="1">+C8+C12</f>
        <v>0.26342277128922559</v>
      </c>
      <c r="D16" s="10">
        <f>+C8+D12+2*D13*MAX(F21:F896)</f>
        <v>0.26342083289999996</v>
      </c>
      <c r="E16" s="34" t="s">
        <v>36</v>
      </c>
      <c r="F16" s="35">
        <f ca="1">NOW()+15018.5+$C$5/24</f>
        <v>60321.444083912036</v>
      </c>
      <c r="V16" s="23">
        <v>110000</v>
      </c>
      <c r="W16" s="23">
        <f t="shared" si="0"/>
        <v>-0.127</v>
      </c>
    </row>
    <row r="17" spans="1:23" ht="13.5" thickBot="1" x14ac:dyDescent="0.25">
      <c r="A17" s="30" t="s">
        <v>29</v>
      </c>
      <c r="C17">
        <f>COUNT(C21:C4739)</f>
        <v>154</v>
      </c>
      <c r="E17" s="34" t="s">
        <v>37</v>
      </c>
      <c r="F17" s="35">
        <f ca="1">ROUND(2*(F16-$C$7)/$C$8,0)/2+F15</f>
        <v>119735.5</v>
      </c>
      <c r="V17" s="23">
        <v>115000</v>
      </c>
      <c r="W17" s="23">
        <f t="shared" si="0"/>
        <v>-0.15425</v>
      </c>
    </row>
    <row r="18" spans="1:23" ht="14.25" thickTop="1" thickBot="1" x14ac:dyDescent="0.25">
      <c r="A18" s="7" t="s">
        <v>40</v>
      </c>
      <c r="C18" s="15">
        <f ca="1">+C15</f>
        <v>56089.851346101284</v>
      </c>
      <c r="D18" s="16">
        <f ca="1">C16</f>
        <v>0.26342277128922559</v>
      </c>
      <c r="E18" s="34" t="s">
        <v>38</v>
      </c>
      <c r="F18" s="10">
        <f ca="1">ROUND(2*(F16-$C$15)/$C$16,0)/2+F15</f>
        <v>16065</v>
      </c>
      <c r="V18" s="23"/>
      <c r="W18" s="23"/>
    </row>
    <row r="19" spans="1:23" ht="13.5" thickBot="1" x14ac:dyDescent="0.25">
      <c r="A19" s="7" t="s">
        <v>41</v>
      </c>
      <c r="C19" s="18">
        <f>+D15</f>
        <v>56089.835551387943</v>
      </c>
      <c r="D19" s="19">
        <f>+D16</f>
        <v>0.26342083289999996</v>
      </c>
      <c r="E19" s="34" t="s">
        <v>39</v>
      </c>
      <c r="F19" s="36">
        <f ca="1">+$C$15+$C$16*F18-15018.5-$C$5/24</f>
        <v>45302.904833529356</v>
      </c>
      <c r="V19" s="23"/>
      <c r="W19" s="23"/>
    </row>
    <row r="20" spans="1:23" ht="15" thickBot="1" x14ac:dyDescent="0.25">
      <c r="A20" s="6" t="s">
        <v>5</v>
      </c>
      <c r="B20" s="6" t="s">
        <v>6</v>
      </c>
      <c r="C20" s="6" t="s">
        <v>7</v>
      </c>
      <c r="D20" s="6" t="s">
        <v>12</v>
      </c>
      <c r="E20" s="6" t="s">
        <v>8</v>
      </c>
      <c r="F20" s="51" t="s">
        <v>9</v>
      </c>
      <c r="G20" s="6" t="s">
        <v>10</v>
      </c>
      <c r="H20" s="9" t="s">
        <v>11</v>
      </c>
      <c r="I20" s="9" t="s">
        <v>30</v>
      </c>
      <c r="J20" s="9" t="s">
        <v>18</v>
      </c>
      <c r="K20" s="9" t="s">
        <v>26</v>
      </c>
      <c r="L20" s="9" t="s">
        <v>27</v>
      </c>
      <c r="M20" s="9" t="s">
        <v>31</v>
      </c>
      <c r="N20" s="9" t="s">
        <v>28</v>
      </c>
      <c r="O20" s="9" t="s">
        <v>23</v>
      </c>
      <c r="P20" s="14" t="s">
        <v>22</v>
      </c>
      <c r="Q20" s="6" t="s">
        <v>14</v>
      </c>
      <c r="R20" s="104" t="s">
        <v>198</v>
      </c>
      <c r="S20" s="8" t="s">
        <v>199</v>
      </c>
      <c r="T20" s="104" t="s">
        <v>200</v>
      </c>
      <c r="U20" s="105" t="s">
        <v>201</v>
      </c>
      <c r="V20" s="23"/>
      <c r="W20" s="23"/>
    </row>
    <row r="21" spans="1:23" s="23" customFormat="1" x14ac:dyDescent="0.2">
      <c r="A21" s="23" t="s">
        <v>46</v>
      </c>
      <c r="C21" s="22">
        <v>27927.925999999999</v>
      </c>
      <c r="D21" s="22"/>
      <c r="E21" s="23">
        <f t="shared" ref="E21:E52" si="2">+(C21-C$7)/C$8</f>
        <v>-3235.9483937387986</v>
      </c>
      <c r="F21" s="50">
        <f t="shared" ref="F21:F50" si="3">ROUND(2*E21,0)/2+0.5</f>
        <v>-3235.5</v>
      </c>
      <c r="G21" s="23">
        <f t="shared" ref="G21:G57" si="4">+C21-(C$7+F21*C$8)</f>
        <v>-0.11811830000078771</v>
      </c>
      <c r="J21" s="24">
        <f t="shared" ref="J21:J57" si="5">G21</f>
        <v>-0.11811830000078771</v>
      </c>
      <c r="P21" s="25">
        <f t="shared" ref="P21:P52" si="6">+D$11+D$12*F21+D$13*F21^2</f>
        <v>-0.1792893230125</v>
      </c>
      <c r="Q21" s="26">
        <f t="shared" ref="Q21:Q52" si="7">+C21-15018.5</f>
        <v>12909.425999999999</v>
      </c>
      <c r="R21" s="29">
        <f t="shared" ref="R21:R43" si="8">+(W2-G21)^2</f>
        <v>1.2126039995063485E-2</v>
      </c>
    </row>
    <row r="22" spans="1:23" s="23" customFormat="1" x14ac:dyDescent="0.2">
      <c r="A22" s="23" t="s">
        <v>46</v>
      </c>
      <c r="C22" s="22">
        <v>27957.957999999999</v>
      </c>
      <c r="D22" s="22"/>
      <c r="E22" s="23">
        <f t="shared" si="2"/>
        <v>-3121.9426828240607</v>
      </c>
      <c r="F22" s="49">
        <f t="shared" si="3"/>
        <v>-3121.5</v>
      </c>
      <c r="G22" s="23">
        <f t="shared" si="4"/>
        <v>-0.11661390000153915</v>
      </c>
      <c r="J22" s="24">
        <f t="shared" si="5"/>
        <v>-0.11661390000153915</v>
      </c>
      <c r="P22" s="25">
        <f t="shared" si="6"/>
        <v>-0.17859188811250001</v>
      </c>
      <c r="Q22" s="26">
        <f t="shared" si="7"/>
        <v>12939.457999999999</v>
      </c>
      <c r="R22" s="29">
        <f t="shared" si="8"/>
        <v>1.3540557223568204E-2</v>
      </c>
    </row>
    <row r="23" spans="1:23" s="23" customFormat="1" x14ac:dyDescent="0.2">
      <c r="A23" s="23" t="s">
        <v>46</v>
      </c>
      <c r="C23" s="22">
        <v>27962.956999999999</v>
      </c>
      <c r="D23" s="22"/>
      <c r="E23" s="23">
        <f t="shared" si="2"/>
        <v>-3102.9657732321998</v>
      </c>
      <c r="F23" s="49">
        <f t="shared" si="3"/>
        <v>-3102.5</v>
      </c>
      <c r="G23" s="23">
        <f t="shared" si="4"/>
        <v>-0.12269650000234833</v>
      </c>
      <c r="J23" s="24">
        <f t="shared" si="5"/>
        <v>-0.12269650000234833</v>
      </c>
      <c r="P23" s="25">
        <f t="shared" si="6"/>
        <v>-0.1784757753125</v>
      </c>
      <c r="Q23" s="26">
        <f t="shared" si="7"/>
        <v>12944.456999999999</v>
      </c>
      <c r="R23" s="29">
        <f t="shared" si="8"/>
        <v>1.6306396112849755E-2</v>
      </c>
    </row>
    <row r="24" spans="1:23" s="23" customFormat="1" x14ac:dyDescent="0.2">
      <c r="A24" s="23" t="s">
        <v>46</v>
      </c>
      <c r="C24" s="22">
        <v>27983.777999999998</v>
      </c>
      <c r="D24" s="22"/>
      <c r="E24" s="23">
        <f t="shared" si="2"/>
        <v>-3023.9263184188071</v>
      </c>
      <c r="F24" s="49">
        <f t="shared" si="3"/>
        <v>-3023.5</v>
      </c>
      <c r="G24" s="23">
        <f t="shared" si="4"/>
        <v>-0.11230310000246391</v>
      </c>
      <c r="J24" s="24">
        <f t="shared" si="5"/>
        <v>-0.11230310000246391</v>
      </c>
      <c r="P24" s="25">
        <f t="shared" si="6"/>
        <v>-0.1779933776125</v>
      </c>
      <c r="Q24" s="26">
        <f t="shared" si="7"/>
        <v>12965.277999999998</v>
      </c>
      <c r="R24" s="29">
        <f t="shared" si="8"/>
        <v>1.4412746820201602E-2</v>
      </c>
    </row>
    <row r="25" spans="1:23" s="23" customFormat="1" x14ac:dyDescent="0.2">
      <c r="A25" s="23" t="s">
        <v>46</v>
      </c>
      <c r="C25" s="22">
        <v>27984.292000000001</v>
      </c>
      <c r="D25" s="22"/>
      <c r="E25" s="23">
        <f t="shared" si="2"/>
        <v>-3021.9751018694428</v>
      </c>
      <c r="F25" s="49">
        <f t="shared" si="3"/>
        <v>-3021.5</v>
      </c>
      <c r="G25" s="23">
        <f t="shared" si="4"/>
        <v>-0.12515390000044135</v>
      </c>
      <c r="J25" s="24">
        <f t="shared" si="5"/>
        <v>-0.12515390000044135</v>
      </c>
      <c r="P25" s="25">
        <f t="shared" si="6"/>
        <v>-0.1779811731125</v>
      </c>
      <c r="Q25" s="26">
        <f t="shared" si="7"/>
        <v>12965.792000000001</v>
      </c>
      <c r="R25" s="29">
        <f t="shared" si="8"/>
        <v>1.7729961085327546E-2</v>
      </c>
    </row>
    <row r="26" spans="1:23" s="23" customFormat="1" x14ac:dyDescent="0.2">
      <c r="A26" s="23" t="s">
        <v>46</v>
      </c>
      <c r="C26" s="22">
        <v>27984.83</v>
      </c>
      <c r="D26" s="22"/>
      <c r="E26" s="23">
        <f t="shared" si="2"/>
        <v>-3019.9327779325695</v>
      </c>
      <c r="F26" s="49">
        <f t="shared" si="3"/>
        <v>-3019.5</v>
      </c>
      <c r="G26" s="23">
        <f t="shared" si="4"/>
        <v>-0.11400469999716734</v>
      </c>
      <c r="J26" s="24">
        <f t="shared" si="5"/>
        <v>-0.11400469999716734</v>
      </c>
      <c r="P26" s="25">
        <f t="shared" si="6"/>
        <v>-0.17796896901250001</v>
      </c>
      <c r="Q26" s="26">
        <f t="shared" si="7"/>
        <v>12966.330000000002</v>
      </c>
      <c r="R26" s="29">
        <f t="shared" si="8"/>
        <v>1.4341188171411544E-2</v>
      </c>
    </row>
    <row r="27" spans="1:23" s="23" customFormat="1" x14ac:dyDescent="0.2">
      <c r="A27" s="23" t="s">
        <v>46</v>
      </c>
      <c r="C27" s="22">
        <v>27985.611000000001</v>
      </c>
      <c r="D27" s="22"/>
      <c r="E27" s="23">
        <f t="shared" si="2"/>
        <v>-3016.9679916970772</v>
      </c>
      <c r="F27" s="49">
        <f t="shared" si="3"/>
        <v>-3016.5</v>
      </c>
      <c r="G27" s="23">
        <f t="shared" si="4"/>
        <v>-0.1232808999993722</v>
      </c>
      <c r="J27" s="24">
        <f t="shared" si="5"/>
        <v>-0.1232808999993722</v>
      </c>
      <c r="P27" s="25">
        <f t="shared" si="6"/>
        <v>-0.1779506636125</v>
      </c>
      <c r="Q27" s="26">
        <f t="shared" si="7"/>
        <v>12967.111000000001</v>
      </c>
      <c r="R27" s="29">
        <f t="shared" si="8"/>
        <v>1.5445742104653959E-2</v>
      </c>
    </row>
    <row r="28" spans="1:23" s="23" customFormat="1" x14ac:dyDescent="0.2">
      <c r="A28" s="23" t="s">
        <v>46</v>
      </c>
      <c r="C28" s="22">
        <v>28014.852999999999</v>
      </c>
      <c r="D28" s="22"/>
      <c r="E28" s="23">
        <f t="shared" si="2"/>
        <v>-2905.9612322881576</v>
      </c>
      <c r="F28" s="49">
        <f t="shared" si="3"/>
        <v>-2905.5</v>
      </c>
      <c r="G28" s="23">
        <f t="shared" si="4"/>
        <v>-0.12150029999975231</v>
      </c>
      <c r="J28" s="24">
        <f t="shared" si="5"/>
        <v>-0.12150029999975231</v>
      </c>
      <c r="P28" s="25">
        <f t="shared" si="6"/>
        <v>-0.1772739965125</v>
      </c>
      <c r="Q28" s="26">
        <f t="shared" si="7"/>
        <v>12996.352999999999</v>
      </c>
      <c r="R28" s="29">
        <f t="shared" si="8"/>
        <v>1.3282631650032914E-2</v>
      </c>
    </row>
    <row r="29" spans="1:23" s="23" customFormat="1" x14ac:dyDescent="0.2">
      <c r="A29" s="23" t="s">
        <v>46</v>
      </c>
      <c r="C29" s="22">
        <v>28671.563999999998</v>
      </c>
      <c r="D29" s="22"/>
      <c r="E29" s="23">
        <f t="shared" si="2"/>
        <v>-412.99358376223967</v>
      </c>
      <c r="F29" s="49">
        <f t="shared" si="3"/>
        <v>-412.5</v>
      </c>
      <c r="G29" s="23">
        <f t="shared" si="4"/>
        <v>-0.13002250000135973</v>
      </c>
      <c r="J29" s="24">
        <f t="shared" si="5"/>
        <v>-0.13002250000135973</v>
      </c>
      <c r="P29" s="25">
        <f t="shared" si="6"/>
        <v>-0.1624010078125</v>
      </c>
      <c r="Q29" s="26">
        <f t="shared" si="7"/>
        <v>13653.063999999998</v>
      </c>
      <c r="R29" s="29">
        <f t="shared" si="8"/>
        <v>1.3001130506560089E-2</v>
      </c>
    </row>
    <row r="30" spans="1:23" s="23" customFormat="1" x14ac:dyDescent="0.2">
      <c r="A30" s="23" t="s">
        <v>46</v>
      </c>
      <c r="C30" s="22">
        <v>28719.508999999998</v>
      </c>
      <c r="D30" s="22"/>
      <c r="E30" s="23">
        <f t="shared" si="2"/>
        <v>-230.98759648842434</v>
      </c>
      <c r="F30" s="49">
        <f t="shared" si="3"/>
        <v>-230.5</v>
      </c>
      <c r="G30" s="23">
        <f t="shared" si="4"/>
        <v>-0.12844530000074883</v>
      </c>
      <c r="J30" s="24">
        <f t="shared" si="5"/>
        <v>-0.12844530000074883</v>
      </c>
      <c r="P30" s="25">
        <f t="shared" si="6"/>
        <v>-0.16133955651250001</v>
      </c>
      <c r="Q30" s="26">
        <f t="shared" si="7"/>
        <v>13701.008999999998</v>
      </c>
      <c r="R30" s="29">
        <f t="shared" si="8"/>
        <v>1.003909814224007E-2</v>
      </c>
    </row>
    <row r="31" spans="1:23" s="23" customFormat="1" x14ac:dyDescent="0.2">
      <c r="A31" s="23" t="s">
        <v>46</v>
      </c>
      <c r="C31" s="22">
        <v>28729.514999999999</v>
      </c>
      <c r="D31" s="22"/>
      <c r="E31" s="23">
        <f t="shared" si="2"/>
        <v>-193.00340817552353</v>
      </c>
      <c r="F31" s="49">
        <f t="shared" si="3"/>
        <v>-192.5</v>
      </c>
      <c r="G31" s="23">
        <f t="shared" si="4"/>
        <v>-0.13261050000073737</v>
      </c>
      <c r="J31" s="24">
        <f t="shared" si="5"/>
        <v>-0.13261050000073737</v>
      </c>
      <c r="P31" s="25">
        <f t="shared" si="6"/>
        <v>-0.1611183528125</v>
      </c>
      <c r="Q31" s="26">
        <f t="shared" si="7"/>
        <v>13711.014999999999</v>
      </c>
      <c r="R31" s="29">
        <f t="shared" si="8"/>
        <v>8.0300417103821454E-3</v>
      </c>
    </row>
    <row r="32" spans="1:23" s="23" customFormat="1" x14ac:dyDescent="0.2">
      <c r="A32" s="23" t="s">
        <v>46</v>
      </c>
      <c r="C32" s="22">
        <v>28745.453000000001</v>
      </c>
      <c r="D32" s="22"/>
      <c r="E32" s="23">
        <f t="shared" si="2"/>
        <v>-132.50051058097904</v>
      </c>
      <c r="F32" s="49">
        <f t="shared" si="3"/>
        <v>-132</v>
      </c>
      <c r="G32" s="23">
        <f t="shared" si="4"/>
        <v>-0.13184719999844674</v>
      </c>
      <c r="J32" s="24">
        <f t="shared" si="5"/>
        <v>-0.13184719999844674</v>
      </c>
      <c r="P32" s="25">
        <f t="shared" si="6"/>
        <v>-0.16076647120000001</v>
      </c>
      <c r="Q32" s="26">
        <f t="shared" si="7"/>
        <v>13726.953000000001</v>
      </c>
      <c r="R32" s="29">
        <f t="shared" si="8"/>
        <v>5.1261590476175782E-3</v>
      </c>
    </row>
    <row r="33" spans="1:18" s="23" customFormat="1" x14ac:dyDescent="0.2">
      <c r="A33" s="23" t="s">
        <v>46</v>
      </c>
      <c r="C33" s="22">
        <v>28753.363000000001</v>
      </c>
      <c r="D33" s="22"/>
      <c r="E33" s="23">
        <f t="shared" si="2"/>
        <v>-102.47303411136049</v>
      </c>
      <c r="F33" s="49">
        <f t="shared" si="3"/>
        <v>-102</v>
      </c>
      <c r="G33" s="23">
        <f t="shared" si="4"/>
        <v>-0.12460920000012266</v>
      </c>
      <c r="J33" s="24">
        <f t="shared" si="5"/>
        <v>-0.12460920000012266</v>
      </c>
      <c r="P33" s="25">
        <f t="shared" si="6"/>
        <v>-0.16059212019999999</v>
      </c>
      <c r="Q33" s="26">
        <f t="shared" si="7"/>
        <v>13734.863000000001</v>
      </c>
      <c r="R33" s="29">
        <f t="shared" si="8"/>
        <v>1.9899807246509466E-3</v>
      </c>
    </row>
    <row r="34" spans="1:18" s="23" customFormat="1" x14ac:dyDescent="0.2">
      <c r="A34" s="23" t="s">
        <v>11</v>
      </c>
      <c r="C34" s="22">
        <v>28780.357</v>
      </c>
      <c r="D34" s="22" t="s">
        <v>13</v>
      </c>
      <c r="E34" s="23">
        <f t="shared" si="2"/>
        <v>0</v>
      </c>
      <c r="F34" s="49">
        <f t="shared" si="3"/>
        <v>0.5</v>
      </c>
      <c r="G34" s="23">
        <f t="shared" si="4"/>
        <v>-0.13171270000020741</v>
      </c>
      <c r="J34" s="24">
        <f t="shared" si="5"/>
        <v>-0.13171270000020741</v>
      </c>
      <c r="P34" s="25">
        <f t="shared" si="6"/>
        <v>-0.1599971000125</v>
      </c>
      <c r="Q34" s="26">
        <f t="shared" si="7"/>
        <v>13761.857</v>
      </c>
      <c r="R34" s="29">
        <f t="shared" si="8"/>
        <v>8.6805069130221771E-4</v>
      </c>
    </row>
    <row r="35" spans="1:18" s="23" customFormat="1" x14ac:dyDescent="0.2">
      <c r="A35" s="23" t="s">
        <v>46</v>
      </c>
      <c r="C35" s="22">
        <v>28780.465</v>
      </c>
      <c r="D35" s="22"/>
      <c r="E35" s="23">
        <f t="shared" si="2"/>
        <v>0.40998324383364182</v>
      </c>
      <c r="F35" s="49">
        <f t="shared" si="3"/>
        <v>1</v>
      </c>
      <c r="G35" s="23">
        <f t="shared" si="4"/>
        <v>-0.15542540000024019</v>
      </c>
      <c r="J35" s="24">
        <f t="shared" si="5"/>
        <v>-0.15542540000024019</v>
      </c>
      <c r="P35" s="25">
        <f t="shared" si="6"/>
        <v>-0.15999420005000001</v>
      </c>
      <c r="Q35" s="26">
        <f t="shared" si="7"/>
        <v>13761.965</v>
      </c>
      <c r="R35" s="29">
        <f t="shared" si="8"/>
        <v>8.0800336517365483E-4</v>
      </c>
    </row>
    <row r="36" spans="1:18" s="23" customFormat="1" x14ac:dyDescent="0.2">
      <c r="A36" s="23" t="s">
        <v>46</v>
      </c>
      <c r="C36" s="22">
        <v>29032.491000000002</v>
      </c>
      <c r="D36" s="22"/>
      <c r="E36" s="23">
        <f t="shared" si="2"/>
        <v>957.13625185726914</v>
      </c>
      <c r="F36" s="49">
        <f t="shared" si="3"/>
        <v>957.5</v>
      </c>
      <c r="G36" s="23">
        <f t="shared" si="4"/>
        <v>-9.5820499998808373E-2</v>
      </c>
      <c r="J36" s="24">
        <f t="shared" si="5"/>
        <v>-9.5820499998808373E-2</v>
      </c>
      <c r="P36" s="25">
        <f t="shared" si="6"/>
        <v>-0.1544923403125</v>
      </c>
      <c r="Q36" s="26">
        <f t="shared" si="7"/>
        <v>14013.991000000002</v>
      </c>
      <c r="R36" s="29">
        <f t="shared" si="8"/>
        <v>3.4140064703892521E-3</v>
      </c>
    </row>
    <row r="37" spans="1:18" s="23" customFormat="1" x14ac:dyDescent="0.2">
      <c r="A37" s="23" t="s">
        <v>46</v>
      </c>
      <c r="C37" s="22">
        <v>29043.508999999998</v>
      </c>
      <c r="D37" s="22"/>
      <c r="E37" s="23">
        <f t="shared" si="2"/>
        <v>998.9621350105125</v>
      </c>
      <c r="F37" s="49">
        <f t="shared" si="3"/>
        <v>999.5</v>
      </c>
      <c r="G37" s="23">
        <f t="shared" si="4"/>
        <v>-0.14168730000164942</v>
      </c>
      <c r="J37" s="24">
        <f t="shared" si="5"/>
        <v>-0.14168730000164942</v>
      </c>
      <c r="P37" s="25">
        <f t="shared" si="6"/>
        <v>-0.1542528500125</v>
      </c>
      <c r="Q37" s="26">
        <f t="shared" si="7"/>
        <v>14025.008999999998</v>
      </c>
      <c r="R37" s="29">
        <f t="shared" si="8"/>
        <v>2.0075290981757404E-2</v>
      </c>
    </row>
    <row r="38" spans="1:18" s="23" customFormat="1" x14ac:dyDescent="0.2">
      <c r="A38" s="23" t="s">
        <v>46</v>
      </c>
      <c r="C38" s="22">
        <v>29045.489000000001</v>
      </c>
      <c r="D38" s="22"/>
      <c r="E38" s="23">
        <f t="shared" si="2"/>
        <v>1006.4784944807959</v>
      </c>
      <c r="F38" s="49">
        <f t="shared" si="3"/>
        <v>1007</v>
      </c>
      <c r="G38" s="23">
        <f t="shared" si="4"/>
        <v>-0.1373777999979211</v>
      </c>
      <c r="J38" s="24">
        <f t="shared" si="5"/>
        <v>-0.1373777999979211</v>
      </c>
      <c r="P38" s="25">
        <f t="shared" si="6"/>
        <v>-0.15421010245</v>
      </c>
      <c r="Q38" s="26">
        <f t="shared" si="7"/>
        <v>14026.989000000001</v>
      </c>
      <c r="R38" s="29">
        <f t="shared" si="8"/>
        <v>1.8872659932268811E-2</v>
      </c>
    </row>
    <row r="39" spans="1:18" s="23" customFormat="1" x14ac:dyDescent="0.2">
      <c r="A39" s="23" t="s">
        <v>46</v>
      </c>
      <c r="C39" s="22">
        <v>29049.434000000001</v>
      </c>
      <c r="D39" s="22"/>
      <c r="E39" s="23">
        <f t="shared" si="2"/>
        <v>1021.4542713041383</v>
      </c>
      <c r="F39" s="49">
        <f t="shared" si="3"/>
        <v>1022</v>
      </c>
      <c r="G39" s="23">
        <f t="shared" si="4"/>
        <v>-0.14375879999715835</v>
      </c>
      <c r="J39" s="24">
        <f t="shared" si="5"/>
        <v>-0.14375879999715835</v>
      </c>
      <c r="P39" s="25">
        <f t="shared" si="6"/>
        <v>-0.1541246242</v>
      </c>
      <c r="Q39" s="26">
        <f t="shared" si="7"/>
        <v>14030.934000000001</v>
      </c>
      <c r="R39" s="29">
        <f t="shared" si="8"/>
        <v>2.0666592576622976E-2</v>
      </c>
    </row>
    <row r="40" spans="1:18" s="23" customFormat="1" x14ac:dyDescent="0.2">
      <c r="A40" s="23" t="s">
        <v>46</v>
      </c>
      <c r="C40" s="22">
        <v>29074.335999999999</v>
      </c>
      <c r="D40" s="22"/>
      <c r="E40" s="23">
        <f t="shared" si="2"/>
        <v>1115.9857781368059</v>
      </c>
      <c r="F40" s="49">
        <f t="shared" si="3"/>
        <v>1116.5</v>
      </c>
      <c r="G40" s="23">
        <f t="shared" si="4"/>
        <v>-0.13545910000175354</v>
      </c>
      <c r="J40" s="24">
        <f t="shared" si="5"/>
        <v>-0.13545910000175354</v>
      </c>
      <c r="P40" s="25">
        <f t="shared" si="6"/>
        <v>-0.1535866286125</v>
      </c>
      <c r="Q40" s="26">
        <f t="shared" si="7"/>
        <v>14055.835999999999</v>
      </c>
      <c r="R40" s="29">
        <f t="shared" si="8"/>
        <v>1.8349167773285067E-2</v>
      </c>
    </row>
    <row r="41" spans="1:18" s="23" customFormat="1" x14ac:dyDescent="0.2">
      <c r="A41" s="23" t="s">
        <v>46</v>
      </c>
      <c r="C41" s="22">
        <v>29097.258999999998</v>
      </c>
      <c r="D41" s="22"/>
      <c r="E41" s="23">
        <f t="shared" si="2"/>
        <v>1203.0047216403516</v>
      </c>
      <c r="F41" s="49">
        <f t="shared" si="3"/>
        <v>1203.5</v>
      </c>
      <c r="G41" s="23">
        <f t="shared" si="4"/>
        <v>-0.13046890000259737</v>
      </c>
      <c r="J41" s="24">
        <f t="shared" si="5"/>
        <v>-0.13046890000259737</v>
      </c>
      <c r="P41" s="25">
        <f t="shared" si="6"/>
        <v>-0.15309212061250002</v>
      </c>
      <c r="Q41" s="26">
        <f t="shared" si="7"/>
        <v>14078.758999999998</v>
      </c>
      <c r="R41" s="29">
        <f t="shared" si="8"/>
        <v>1.702213386788775E-2</v>
      </c>
    </row>
    <row r="42" spans="1:18" s="23" customFormat="1" x14ac:dyDescent="0.2">
      <c r="A42" s="23" t="s">
        <v>46</v>
      </c>
      <c r="C42" s="22">
        <v>29109.503000000001</v>
      </c>
      <c r="D42" s="22"/>
      <c r="E42" s="23">
        <f t="shared" si="2"/>
        <v>1249.4846738393514</v>
      </c>
      <c r="F42" s="49">
        <f t="shared" si="3"/>
        <v>1250</v>
      </c>
      <c r="G42" s="23">
        <f t="shared" si="4"/>
        <v>-0.13574999999764259</v>
      </c>
      <c r="J42" s="24">
        <f t="shared" si="5"/>
        <v>-0.13574999999764259</v>
      </c>
      <c r="P42" s="25">
        <f t="shared" si="6"/>
        <v>-0.15282812500000001</v>
      </c>
      <c r="Q42" s="26">
        <f t="shared" si="7"/>
        <v>14091.003000000001</v>
      </c>
      <c r="R42" s="29">
        <f t="shared" si="8"/>
        <v>1.8428062499359962E-2</v>
      </c>
    </row>
    <row r="43" spans="1:18" s="23" customFormat="1" x14ac:dyDescent="0.2">
      <c r="A43" s="23" t="s">
        <v>46</v>
      </c>
      <c r="C43" s="22">
        <v>29136.362000000001</v>
      </c>
      <c r="D43" s="22"/>
      <c r="E43" s="23">
        <f t="shared" si="2"/>
        <v>1351.4452288959267</v>
      </c>
      <c r="F43" s="49">
        <f t="shared" si="3"/>
        <v>1352</v>
      </c>
      <c r="G43" s="23">
        <f t="shared" si="4"/>
        <v>-0.1461407999995572</v>
      </c>
      <c r="J43" s="24">
        <f t="shared" si="5"/>
        <v>-0.1461407999995572</v>
      </c>
      <c r="P43" s="25">
        <f t="shared" si="6"/>
        <v>-0.15224979520000001</v>
      </c>
      <c r="Q43" s="26">
        <f t="shared" si="7"/>
        <v>14117.862000000001</v>
      </c>
      <c r="R43" s="29">
        <f t="shared" si="8"/>
        <v>2.135713342451058E-2</v>
      </c>
    </row>
    <row r="44" spans="1:18" s="23" customFormat="1" x14ac:dyDescent="0.2">
      <c r="A44" s="23" t="s">
        <v>46</v>
      </c>
      <c r="C44" s="22">
        <v>29434.438999999998</v>
      </c>
      <c r="D44" s="22"/>
      <c r="E44" s="23">
        <f t="shared" si="2"/>
        <v>2482.9875934514994</v>
      </c>
      <c r="F44" s="49">
        <f t="shared" si="3"/>
        <v>2483.5</v>
      </c>
      <c r="G44" s="23">
        <f t="shared" si="4"/>
        <v>-0.1349809000021196</v>
      </c>
      <c r="J44" s="24">
        <f t="shared" si="5"/>
        <v>-0.1349809000021196</v>
      </c>
      <c r="P44" s="25">
        <f t="shared" si="6"/>
        <v>-0.14590408861249998</v>
      </c>
      <c r="Q44" s="26">
        <f t="shared" si="7"/>
        <v>14415.938999999998</v>
      </c>
      <c r="R44" s="29">
        <f t="shared" ref="R44:R57" si="9">+(U44-G44)^2</f>
        <v>1.821984336538221E-2</v>
      </c>
    </row>
    <row r="45" spans="1:18" s="23" customFormat="1" x14ac:dyDescent="0.2">
      <c r="A45" s="23" t="s">
        <v>46</v>
      </c>
      <c r="C45" s="22">
        <v>29464.462</v>
      </c>
      <c r="D45" s="22"/>
      <c r="E45" s="23">
        <f t="shared" si="2"/>
        <v>2596.9591390959249</v>
      </c>
      <c r="F45" s="49">
        <f t="shared" si="3"/>
        <v>2597.5</v>
      </c>
      <c r="G45" s="23">
        <f t="shared" si="4"/>
        <v>-0.1424765000010666</v>
      </c>
      <c r="J45" s="24">
        <f t="shared" si="5"/>
        <v>-0.1424765000010666</v>
      </c>
      <c r="P45" s="25">
        <f t="shared" si="6"/>
        <v>-0.14527185031250001</v>
      </c>
      <c r="Q45" s="26">
        <f t="shared" si="7"/>
        <v>14445.962</v>
      </c>
      <c r="R45" s="29">
        <f t="shared" si="9"/>
        <v>2.0299553052553931E-2</v>
      </c>
    </row>
    <row r="46" spans="1:18" s="23" customFormat="1" x14ac:dyDescent="0.2">
      <c r="A46" s="23" t="s">
        <v>46</v>
      </c>
      <c r="C46" s="22">
        <v>29467.492999999999</v>
      </c>
      <c r="D46" s="22"/>
      <c r="E46" s="23">
        <f t="shared" si="2"/>
        <v>2608.4652429112707</v>
      </c>
      <c r="F46" s="49">
        <f t="shared" si="3"/>
        <v>2609</v>
      </c>
      <c r="G46" s="23">
        <f t="shared" si="4"/>
        <v>-0.14086860000315937</v>
      </c>
      <c r="J46" s="24">
        <f t="shared" si="5"/>
        <v>-0.14086860000315937</v>
      </c>
      <c r="P46" s="25">
        <f t="shared" si="6"/>
        <v>-0.14520814404999999</v>
      </c>
      <c r="Q46" s="26">
        <f t="shared" si="7"/>
        <v>14448.992999999999</v>
      </c>
      <c r="R46" s="29">
        <f t="shared" si="9"/>
        <v>1.9843962466850114E-2</v>
      </c>
    </row>
    <row r="47" spans="1:18" s="23" customFormat="1" x14ac:dyDescent="0.2">
      <c r="A47" s="23" t="s">
        <v>46</v>
      </c>
      <c r="C47" s="22">
        <v>29484.346000000001</v>
      </c>
      <c r="D47" s="22"/>
      <c r="E47" s="23">
        <f t="shared" si="2"/>
        <v>2672.4416096549589</v>
      </c>
      <c r="F47" s="49">
        <f t="shared" si="3"/>
        <v>2673</v>
      </c>
      <c r="G47" s="23">
        <f t="shared" si="4"/>
        <v>-0.14709419999780948</v>
      </c>
      <c r="J47" s="24">
        <f t="shared" si="5"/>
        <v>-0.14709419999780948</v>
      </c>
      <c r="P47" s="25">
        <f t="shared" si="6"/>
        <v>-0.14485384644999999</v>
      </c>
      <c r="Q47" s="26">
        <f t="shared" si="7"/>
        <v>14465.846000000001</v>
      </c>
      <c r="R47" s="29">
        <f t="shared" si="9"/>
        <v>2.1636703672995576E-2</v>
      </c>
    </row>
    <row r="48" spans="1:18" s="23" customFormat="1" x14ac:dyDescent="0.2">
      <c r="A48" s="23" t="s">
        <v>46</v>
      </c>
      <c r="C48" s="22">
        <v>29511.344000000001</v>
      </c>
      <c r="D48" s="22"/>
      <c r="E48" s="23">
        <f t="shared" si="2"/>
        <v>2774.929828330909</v>
      </c>
      <c r="F48" s="49">
        <f t="shared" si="3"/>
        <v>2775.5</v>
      </c>
      <c r="G48" s="23">
        <f t="shared" si="4"/>
        <v>-0.15019769999707933</v>
      </c>
      <c r="J48" s="24">
        <f t="shared" si="5"/>
        <v>-0.15019769999707933</v>
      </c>
      <c r="P48" s="25">
        <f t="shared" si="6"/>
        <v>-0.1442872700125</v>
      </c>
      <c r="Q48" s="26">
        <f t="shared" si="7"/>
        <v>14492.844000000001</v>
      </c>
      <c r="R48" s="29">
        <f t="shared" si="9"/>
        <v>2.2559349084412643E-2</v>
      </c>
    </row>
    <row r="49" spans="1:27" s="23" customFormat="1" x14ac:dyDescent="0.2">
      <c r="A49" s="23" t="s">
        <v>46</v>
      </c>
      <c r="C49" s="22">
        <v>29541.251</v>
      </c>
      <c r="D49" s="22"/>
      <c r="E49" s="23">
        <f t="shared" si="2"/>
        <v>2888.461021602322</v>
      </c>
      <c r="F49" s="49">
        <f t="shared" si="3"/>
        <v>2889</v>
      </c>
      <c r="G49" s="23">
        <f t="shared" si="4"/>
        <v>-0.14198060000126134</v>
      </c>
      <c r="J49" s="24">
        <f t="shared" si="5"/>
        <v>-0.14198060000126134</v>
      </c>
      <c r="P49" s="25">
        <f t="shared" si="6"/>
        <v>-0.14366111605000001</v>
      </c>
      <c r="Q49" s="26">
        <f t="shared" si="7"/>
        <v>14522.751</v>
      </c>
      <c r="R49" s="29">
        <f t="shared" si="9"/>
        <v>2.015849077671817E-2</v>
      </c>
    </row>
    <row r="50" spans="1:27" s="23" customFormat="1" ht="13.5" thickBot="1" x14ac:dyDescent="0.25">
      <c r="A50" s="23" t="s">
        <v>46</v>
      </c>
      <c r="C50" s="22">
        <v>29549.280999999999</v>
      </c>
      <c r="D50" s="22"/>
      <c r="E50" s="23">
        <f t="shared" si="2"/>
        <v>2918.9440350095288</v>
      </c>
      <c r="F50" s="99">
        <f t="shared" si="3"/>
        <v>2919.5</v>
      </c>
      <c r="G50" s="100">
        <f t="shared" si="4"/>
        <v>-0.14645530000052531</v>
      </c>
      <c r="J50" s="24">
        <f t="shared" si="5"/>
        <v>-0.14645530000052531</v>
      </c>
      <c r="P50" s="101">
        <f t="shared" si="6"/>
        <v>-0.1434930740125</v>
      </c>
      <c r="Q50" s="102">
        <f t="shared" si="7"/>
        <v>14530.780999999999</v>
      </c>
      <c r="R50" s="103">
        <f t="shared" si="9"/>
        <v>2.144915489824387E-2</v>
      </c>
    </row>
    <row r="51" spans="1:27" s="23" customFormat="1" x14ac:dyDescent="0.2">
      <c r="A51" s="23" t="s">
        <v>47</v>
      </c>
      <c r="B51" s="28" t="s">
        <v>48</v>
      </c>
      <c r="C51" s="22">
        <v>41930.42</v>
      </c>
      <c r="D51" s="22"/>
      <c r="E51" s="23">
        <f t="shared" si="2"/>
        <v>49919.495234704016</v>
      </c>
      <c r="F51" s="23">
        <f t="shared" ref="F51:F82" si="10">ROUND(2*E51,0)/2</f>
        <v>49919.5</v>
      </c>
      <c r="G51" s="23">
        <f t="shared" si="4"/>
        <v>-1.2552999978652224E-3</v>
      </c>
      <c r="J51" s="24">
        <f t="shared" si="5"/>
        <v>-1.2552999978652224E-3</v>
      </c>
      <c r="P51" s="25">
        <f t="shared" si="6"/>
        <v>4.935275987500029E-3</v>
      </c>
      <c r="Q51" s="26">
        <f t="shared" si="7"/>
        <v>26911.919999999998</v>
      </c>
      <c r="R51" s="29">
        <f t="shared" si="9"/>
        <v>1.5757780846404273E-6</v>
      </c>
    </row>
    <row r="52" spans="1:27" s="23" customFormat="1" x14ac:dyDescent="0.2">
      <c r="A52" s="23" t="s">
        <v>49</v>
      </c>
      <c r="B52" s="28"/>
      <c r="C52" s="22">
        <v>42194.504000000001</v>
      </c>
      <c r="D52" s="22"/>
      <c r="E52" s="23">
        <f t="shared" si="2"/>
        <v>50921.995373263177</v>
      </c>
      <c r="F52" s="23">
        <f t="shared" si="10"/>
        <v>50922</v>
      </c>
      <c r="G52" s="23">
        <f t="shared" si="4"/>
        <v>-1.2187999964226037E-3</v>
      </c>
      <c r="J52" s="24">
        <f t="shared" si="5"/>
        <v>-1.2187999964226037E-3</v>
      </c>
      <c r="P52" s="25">
        <f t="shared" si="6"/>
        <v>5.6950958000000218E-3</v>
      </c>
      <c r="Q52" s="26">
        <f t="shared" si="7"/>
        <v>27176.004000000001</v>
      </c>
      <c r="R52" s="29">
        <f t="shared" si="9"/>
        <v>1.4854734312797389E-6</v>
      </c>
    </row>
    <row r="53" spans="1:27" s="23" customFormat="1" x14ac:dyDescent="0.2">
      <c r="A53" s="23" t="s">
        <v>50</v>
      </c>
      <c r="B53" s="28" t="s">
        <v>48</v>
      </c>
      <c r="C53" s="22">
        <v>42215.453999999998</v>
      </c>
      <c r="D53" s="22"/>
      <c r="E53" s="23">
        <f t="shared" ref="E53:E84" si="11">+(C53-C$7)/C$8</f>
        <v>51001.524530284471</v>
      </c>
      <c r="F53" s="23">
        <f t="shared" si="10"/>
        <v>51001.5</v>
      </c>
      <c r="G53" s="23">
        <f t="shared" si="4"/>
        <v>6.4618999967933632E-3</v>
      </c>
      <c r="J53" s="24">
        <f t="shared" si="5"/>
        <v>6.4618999967933632E-3</v>
      </c>
      <c r="P53" s="25">
        <f t="shared" ref="P53:P84" si="12">+D$11+D$12*F53+D$13*F53^2</f>
        <v>5.751049887500026E-3</v>
      </c>
      <c r="Q53" s="26">
        <f t="shared" ref="Q53:Q84" si="13">+C53-15018.5</f>
        <v>27196.953999999998</v>
      </c>
      <c r="R53" s="29">
        <f t="shared" si="9"/>
        <v>4.175615156855807E-5</v>
      </c>
    </row>
    <row r="54" spans="1:27" s="23" customFormat="1" x14ac:dyDescent="0.2">
      <c r="A54" s="23" t="s">
        <v>50</v>
      </c>
      <c r="B54" s="28"/>
      <c r="C54" s="22">
        <v>42218.493000000002</v>
      </c>
      <c r="D54" s="22"/>
      <c r="E54" s="23">
        <f t="shared" si="11"/>
        <v>51013.061003229013</v>
      </c>
      <c r="F54" s="23">
        <f t="shared" si="10"/>
        <v>51013</v>
      </c>
      <c r="G54" s="23">
        <f t="shared" si="4"/>
        <v>1.606980000360636E-2</v>
      </c>
      <c r="J54" s="24">
        <f t="shared" si="5"/>
        <v>1.606980000360636E-2</v>
      </c>
      <c r="P54" s="25">
        <f t="shared" si="12"/>
        <v>5.7590915500000117E-3</v>
      </c>
      <c r="Q54" s="26">
        <f t="shared" si="13"/>
        <v>27199.993000000002</v>
      </c>
      <c r="R54" s="29">
        <f t="shared" si="9"/>
        <v>2.5823847215590697E-4</v>
      </c>
    </row>
    <row r="55" spans="1:27" s="23" customFormat="1" x14ac:dyDescent="0.2">
      <c r="A55" s="23" t="s">
        <v>50</v>
      </c>
      <c r="B55" s="28" t="s">
        <v>48</v>
      </c>
      <c r="C55" s="22">
        <v>42220.462</v>
      </c>
      <c r="D55" s="22"/>
      <c r="E55" s="23">
        <f t="shared" si="11"/>
        <v>51020.535605146659</v>
      </c>
      <c r="F55" s="23">
        <f t="shared" si="10"/>
        <v>51020.5</v>
      </c>
      <c r="G55" s="23">
        <f t="shared" si="4"/>
        <v>9.3792999978177249E-3</v>
      </c>
      <c r="J55" s="24">
        <f t="shared" si="5"/>
        <v>9.3792999978177249E-3</v>
      </c>
      <c r="P55" s="25">
        <f t="shared" si="12"/>
        <v>5.7643289875000392E-3</v>
      </c>
      <c r="Q55" s="26">
        <f t="shared" si="13"/>
        <v>27201.962</v>
      </c>
      <c r="R55" s="29">
        <f t="shared" si="9"/>
        <v>8.7971268449063572E-5</v>
      </c>
    </row>
    <row r="56" spans="1:27" s="23" customFormat="1" x14ac:dyDescent="0.2">
      <c r="A56" s="23" t="s">
        <v>50</v>
      </c>
      <c r="B56" s="28"/>
      <c r="C56" s="22">
        <v>42223.47</v>
      </c>
      <c r="D56" s="22"/>
      <c r="E56" s="23">
        <f t="shared" si="11"/>
        <v>51031.954397715643</v>
      </c>
      <c r="F56" s="23">
        <f t="shared" si="10"/>
        <v>51032</v>
      </c>
      <c r="G56" s="23">
        <f t="shared" si="4"/>
        <v>-1.201279999804683E-2</v>
      </c>
      <c r="J56" s="24">
        <f t="shared" si="5"/>
        <v>-1.201279999804683E-2</v>
      </c>
      <c r="P56" s="25">
        <f t="shared" si="12"/>
        <v>5.7723488000000212E-3</v>
      </c>
      <c r="Q56" s="26">
        <f t="shared" si="13"/>
        <v>27204.97</v>
      </c>
      <c r="R56" s="29">
        <f t="shared" si="9"/>
        <v>1.4430736379307394E-4</v>
      </c>
    </row>
    <row r="57" spans="1:27" x14ac:dyDescent="0.2">
      <c r="A57" s="24" t="s">
        <v>246</v>
      </c>
      <c r="B57" s="24" t="s">
        <v>92</v>
      </c>
      <c r="C57" s="157">
        <v>42273.408000000003</v>
      </c>
      <c r="D57" s="22"/>
      <c r="E57" s="23">
        <f t="shared" si="11"/>
        <v>51221.526094294641</v>
      </c>
      <c r="F57" s="23">
        <f t="shared" si="10"/>
        <v>51221.5</v>
      </c>
      <c r="G57" s="23">
        <f t="shared" si="4"/>
        <v>6.8739000053028576E-3</v>
      </c>
      <c r="H57" s="23"/>
      <c r="I57" s="23"/>
      <c r="J57" s="24">
        <f t="shared" si="5"/>
        <v>6.8739000053028576E-3</v>
      </c>
      <c r="K57" s="23"/>
      <c r="L57" s="23"/>
      <c r="M57" s="23"/>
      <c r="N57" s="23"/>
      <c r="O57" s="23"/>
      <c r="P57" s="25">
        <f t="shared" si="12"/>
        <v>5.9025968875000279E-3</v>
      </c>
      <c r="Q57" s="26">
        <f t="shared" si="13"/>
        <v>27254.908000000003</v>
      </c>
      <c r="R57" s="29">
        <f t="shared" si="9"/>
        <v>4.7250501282902628E-5</v>
      </c>
      <c r="AA57" s="23"/>
    </row>
    <row r="58" spans="1:27" s="23" customFormat="1" x14ac:dyDescent="0.2">
      <c r="A58" s="23" t="s">
        <v>51</v>
      </c>
      <c r="B58" s="28"/>
      <c r="C58" s="22">
        <v>42373.408000000003</v>
      </c>
      <c r="D58" s="22"/>
      <c r="E58" s="23">
        <f t="shared" si="11"/>
        <v>51601.140208954806</v>
      </c>
      <c r="F58" s="23">
        <f t="shared" si="10"/>
        <v>51601</v>
      </c>
      <c r="J58" s="24"/>
      <c r="P58" s="25">
        <f t="shared" si="12"/>
        <v>6.1526399500000384E-3</v>
      </c>
      <c r="Q58" s="26">
        <f t="shared" si="13"/>
        <v>27354.908000000003</v>
      </c>
      <c r="R58" s="29"/>
      <c r="S58" s="23">
        <v>0</v>
      </c>
      <c r="U58" s="23">
        <f>+C58-(C$7+F58*C$8)</f>
        <v>3.6934600000677165E-2</v>
      </c>
    </row>
    <row r="59" spans="1:27" s="23" customFormat="1" x14ac:dyDescent="0.2">
      <c r="A59" s="23" t="s">
        <v>52</v>
      </c>
      <c r="B59" s="28"/>
      <c r="C59" s="22">
        <v>42568.56</v>
      </c>
      <c r="D59" s="22"/>
      <c r="E59" s="23">
        <f t="shared" si="11"/>
        <v>52341.964745996396</v>
      </c>
      <c r="F59" s="23">
        <f t="shared" si="10"/>
        <v>52342</v>
      </c>
      <c r="G59" s="23">
        <f t="shared" ref="G59:G79" si="14">+C59-(C$7+F59*C$8)</f>
        <v>-9.2867999992449768E-3</v>
      </c>
      <c r="J59" s="24">
        <f t="shared" ref="J59:J79" si="15">G59</f>
        <v>-9.2867999992449768E-3</v>
      </c>
      <c r="P59" s="25">
        <f t="shared" si="12"/>
        <v>6.599351800000014E-3</v>
      </c>
      <c r="Q59" s="26">
        <f t="shared" si="13"/>
        <v>27550.059999999998</v>
      </c>
      <c r="R59" s="29">
        <f t="shared" ref="R59:R79" si="16">+(U59-G59)^2</f>
        <v>8.6244654225976503E-5</v>
      </c>
    </row>
    <row r="60" spans="1:27" s="23" customFormat="1" x14ac:dyDescent="0.2">
      <c r="A60" s="23" t="s">
        <v>52</v>
      </c>
      <c r="B60" s="28"/>
      <c r="C60" s="22">
        <v>42572.517999999996</v>
      </c>
      <c r="D60" s="22"/>
      <c r="E60" s="23">
        <f t="shared" si="11"/>
        <v>52356.989872654638</v>
      </c>
      <c r="F60" s="23">
        <f t="shared" si="10"/>
        <v>52357</v>
      </c>
      <c r="G60" s="23">
        <f t="shared" si="14"/>
        <v>-2.6677999994717538E-3</v>
      </c>
      <c r="J60" s="24">
        <f t="shared" si="15"/>
        <v>-2.6677999994717538E-3</v>
      </c>
      <c r="P60" s="25">
        <f t="shared" si="12"/>
        <v>6.6078275500000005E-3</v>
      </c>
      <c r="Q60" s="26">
        <f t="shared" si="13"/>
        <v>27554.017999999996</v>
      </c>
      <c r="R60" s="29">
        <f t="shared" si="16"/>
        <v>7.1171568371814898E-6</v>
      </c>
    </row>
    <row r="61" spans="1:27" s="23" customFormat="1" x14ac:dyDescent="0.2">
      <c r="A61" s="23" t="s">
        <v>52</v>
      </c>
      <c r="B61" s="28"/>
      <c r="C61" s="22">
        <v>42576.472000000002</v>
      </c>
      <c r="D61" s="22"/>
      <c r="E61" s="23">
        <f t="shared" si="11"/>
        <v>52371.99981474832</v>
      </c>
      <c r="F61" s="23">
        <f t="shared" si="10"/>
        <v>52372</v>
      </c>
      <c r="G61" s="23">
        <f t="shared" si="14"/>
        <v>-4.8800000513438135E-5</v>
      </c>
      <c r="J61" s="24">
        <f t="shared" si="15"/>
        <v>-4.8800000513438135E-5</v>
      </c>
      <c r="P61" s="25">
        <f t="shared" si="12"/>
        <v>6.6162808000000128E-3</v>
      </c>
      <c r="Q61" s="26">
        <f t="shared" si="13"/>
        <v>27557.972000000002</v>
      </c>
      <c r="R61" s="29">
        <f t="shared" si="16"/>
        <v>2.3814400501115623E-9</v>
      </c>
    </row>
    <row r="62" spans="1:27" s="23" customFormat="1" x14ac:dyDescent="0.2">
      <c r="A62" s="23" t="s">
        <v>52</v>
      </c>
      <c r="B62" s="28"/>
      <c r="C62" s="22">
        <v>42596.493999999999</v>
      </c>
      <c r="D62" s="22"/>
      <c r="E62" s="23">
        <f t="shared" si="11"/>
        <v>52448.006152785572</v>
      </c>
      <c r="F62" s="23">
        <f t="shared" si="10"/>
        <v>52448</v>
      </c>
      <c r="G62" s="23">
        <f t="shared" si="14"/>
        <v>1.6208000015467405E-3</v>
      </c>
      <c r="J62" s="24">
        <f t="shared" si="15"/>
        <v>1.6208000015467405E-3</v>
      </c>
      <c r="P62" s="25">
        <f t="shared" si="12"/>
        <v>6.6587648000000221E-3</v>
      </c>
      <c r="Q62" s="26">
        <f t="shared" si="13"/>
        <v>27577.993999999999</v>
      </c>
      <c r="R62" s="29">
        <f t="shared" si="16"/>
        <v>2.6269926450139141E-6</v>
      </c>
    </row>
    <row r="63" spans="1:27" s="23" customFormat="1" x14ac:dyDescent="0.2">
      <c r="A63" s="23" t="s">
        <v>52</v>
      </c>
      <c r="B63" s="28"/>
      <c r="C63" s="22">
        <v>42597.525999999998</v>
      </c>
      <c r="D63" s="22"/>
      <c r="E63" s="23">
        <f t="shared" si="11"/>
        <v>52451.923770448862</v>
      </c>
      <c r="F63" s="23">
        <f t="shared" si="10"/>
        <v>52452</v>
      </c>
      <c r="G63" s="23">
        <f t="shared" si="14"/>
        <v>-2.0080800000869203E-2</v>
      </c>
      <c r="J63" s="24">
        <f t="shared" si="15"/>
        <v>-2.0080800000869203E-2</v>
      </c>
      <c r="P63" s="25">
        <f t="shared" si="12"/>
        <v>6.6609848000000194E-3</v>
      </c>
      <c r="Q63" s="26">
        <f t="shared" si="13"/>
        <v>27579.025999999998</v>
      </c>
      <c r="R63" s="29">
        <f t="shared" si="16"/>
        <v>4.0323852867490858E-4</v>
      </c>
    </row>
    <row r="64" spans="1:27" s="23" customFormat="1" x14ac:dyDescent="0.2">
      <c r="A64" s="23" t="s">
        <v>53</v>
      </c>
      <c r="B64" s="28"/>
      <c r="C64" s="22">
        <v>42936.574000000001</v>
      </c>
      <c r="D64" s="22"/>
      <c r="E64" s="23">
        <f t="shared" si="11"/>
        <v>53738.997833921865</v>
      </c>
      <c r="F64" s="23">
        <f t="shared" si="10"/>
        <v>53739</v>
      </c>
      <c r="G64" s="23">
        <f t="shared" si="14"/>
        <v>-5.7060000108322129E-4</v>
      </c>
      <c r="J64" s="24">
        <f t="shared" si="15"/>
        <v>-5.7060000108322129E-4</v>
      </c>
      <c r="P64" s="25">
        <f t="shared" si="12"/>
        <v>7.2921939500000255E-3</v>
      </c>
      <c r="Q64" s="26">
        <f t="shared" si="13"/>
        <v>27918.074000000001</v>
      </c>
      <c r="R64" s="29">
        <f t="shared" si="16"/>
        <v>3.2558436123617213E-7</v>
      </c>
    </row>
    <row r="65" spans="1:21" s="23" customFormat="1" x14ac:dyDescent="0.2">
      <c r="A65" s="23" t="s">
        <v>53</v>
      </c>
      <c r="B65" s="28"/>
      <c r="C65" s="22">
        <v>42955.544000000002</v>
      </c>
      <c r="D65" s="22"/>
      <c r="E65" s="23">
        <f t="shared" si="11"/>
        <v>53811.010631472906</v>
      </c>
      <c r="F65" s="23">
        <f t="shared" si="10"/>
        <v>53811</v>
      </c>
      <c r="G65" s="23">
        <f t="shared" si="14"/>
        <v>2.800599999318365E-3</v>
      </c>
      <c r="J65" s="24">
        <f t="shared" si="15"/>
        <v>2.800599999318365E-3</v>
      </c>
      <c r="P65" s="25">
        <f t="shared" si="12"/>
        <v>7.3226139500000287E-3</v>
      </c>
      <c r="Q65" s="26">
        <f t="shared" si="13"/>
        <v>27937.044000000002</v>
      </c>
      <c r="R65" s="29">
        <f t="shared" si="16"/>
        <v>7.8433603561820256E-6</v>
      </c>
    </row>
    <row r="66" spans="1:21" s="23" customFormat="1" x14ac:dyDescent="0.2">
      <c r="A66" s="23" t="s">
        <v>53</v>
      </c>
      <c r="B66" s="28" t="s">
        <v>48</v>
      </c>
      <c r="C66" s="22">
        <v>42957.514000000003</v>
      </c>
      <c r="D66" s="22"/>
      <c r="E66" s="23">
        <f t="shared" si="11"/>
        <v>53818.489029531716</v>
      </c>
      <c r="F66" s="23">
        <f t="shared" si="10"/>
        <v>53818.5</v>
      </c>
      <c r="G66" s="23">
        <f t="shared" si="14"/>
        <v>-2.8898999953526072E-3</v>
      </c>
      <c r="J66" s="24">
        <f t="shared" si="15"/>
        <v>-2.8898999953526072E-3</v>
      </c>
      <c r="P66" s="25">
        <f t="shared" si="12"/>
        <v>7.3257528875000089E-3</v>
      </c>
      <c r="Q66" s="26">
        <f t="shared" si="13"/>
        <v>27939.014000000003</v>
      </c>
      <c r="R66" s="29">
        <f t="shared" si="16"/>
        <v>8.3515219831389992E-6</v>
      </c>
    </row>
    <row r="67" spans="1:21" s="23" customFormat="1" x14ac:dyDescent="0.2">
      <c r="A67" s="23" t="s">
        <v>53</v>
      </c>
      <c r="B67" s="28"/>
      <c r="C67" s="22">
        <v>42959.49</v>
      </c>
      <c r="D67" s="22"/>
      <c r="E67" s="23">
        <f t="shared" si="11"/>
        <v>53825.990204437381</v>
      </c>
      <c r="F67" s="23">
        <f t="shared" si="10"/>
        <v>53826</v>
      </c>
      <c r="G67" s="23">
        <f t="shared" si="14"/>
        <v>-2.5804000033531338E-3</v>
      </c>
      <c r="J67" s="24">
        <f t="shared" si="15"/>
        <v>-2.5804000033531338E-3</v>
      </c>
      <c r="P67" s="25">
        <f t="shared" si="12"/>
        <v>7.328886200000051E-3</v>
      </c>
      <c r="Q67" s="26">
        <f t="shared" si="13"/>
        <v>27940.989999999998</v>
      </c>
      <c r="R67" s="29">
        <f t="shared" si="16"/>
        <v>6.6584641773048529E-6</v>
      </c>
    </row>
    <row r="68" spans="1:21" s="23" customFormat="1" x14ac:dyDescent="0.2">
      <c r="A68" s="23" t="s">
        <v>54</v>
      </c>
      <c r="B68" s="28"/>
      <c r="C68" s="22">
        <v>43307.474999999999</v>
      </c>
      <c r="D68" s="22"/>
      <c r="E68" s="23">
        <f t="shared" si="11"/>
        <v>55146.990381337564</v>
      </c>
      <c r="F68" s="23">
        <f t="shared" si="10"/>
        <v>55147</v>
      </c>
      <c r="G68" s="23">
        <f t="shared" si="14"/>
        <v>-2.5337999977637082E-3</v>
      </c>
      <c r="J68" s="24">
        <f t="shared" si="15"/>
        <v>-2.5337999977637082E-3</v>
      </c>
      <c r="P68" s="25">
        <f t="shared" si="12"/>
        <v>7.7930195500000299E-3</v>
      </c>
      <c r="Q68" s="26">
        <f t="shared" si="13"/>
        <v>28288.974999999999</v>
      </c>
      <c r="R68" s="29">
        <f t="shared" si="16"/>
        <v>6.4201424286673679E-6</v>
      </c>
    </row>
    <row r="69" spans="1:21" s="23" customFormat="1" x14ac:dyDescent="0.2">
      <c r="A69" s="23" t="s">
        <v>54</v>
      </c>
      <c r="B69" s="28" t="s">
        <v>48</v>
      </c>
      <c r="C69" s="22">
        <v>43311.555</v>
      </c>
      <c r="D69" s="22"/>
      <c r="E69" s="23">
        <f t="shared" si="11"/>
        <v>55162.478637215703</v>
      </c>
      <c r="F69" s="23">
        <f t="shared" si="10"/>
        <v>55162.5</v>
      </c>
      <c r="G69" s="23">
        <f t="shared" si="14"/>
        <v>-5.6275000024470501E-3</v>
      </c>
      <c r="J69" s="24">
        <f t="shared" si="15"/>
        <v>-5.6275000024470501E-3</v>
      </c>
      <c r="P69" s="25">
        <f t="shared" si="12"/>
        <v>7.797429687499996E-3</v>
      </c>
      <c r="Q69" s="26">
        <f t="shared" si="13"/>
        <v>28293.055</v>
      </c>
      <c r="R69" s="29">
        <f t="shared" si="16"/>
        <v>3.166875627754155E-5</v>
      </c>
    </row>
    <row r="70" spans="1:21" s="23" customFormat="1" x14ac:dyDescent="0.2">
      <c r="A70" s="23" t="s">
        <v>55</v>
      </c>
      <c r="B70" s="28"/>
      <c r="C70" s="22">
        <v>43336.46</v>
      </c>
      <c r="D70" s="22"/>
      <c r="E70" s="23">
        <f t="shared" si="11"/>
        <v>55257.021532471816</v>
      </c>
      <c r="F70" s="23">
        <f t="shared" si="10"/>
        <v>55257</v>
      </c>
      <c r="G70" s="23">
        <f t="shared" si="14"/>
        <v>5.6722000008448958E-3</v>
      </c>
      <c r="J70" s="24">
        <f t="shared" si="15"/>
        <v>5.6722000008448958E-3</v>
      </c>
      <c r="P70" s="25">
        <f t="shared" si="12"/>
        <v>7.8237975500000112E-3</v>
      </c>
      <c r="Q70" s="26">
        <f t="shared" si="13"/>
        <v>28317.96</v>
      </c>
      <c r="R70" s="29">
        <f t="shared" si="16"/>
        <v>3.2173852849584836E-5</v>
      </c>
    </row>
    <row r="71" spans="1:21" s="23" customFormat="1" x14ac:dyDescent="0.2">
      <c r="A71" s="23" t="s">
        <v>55</v>
      </c>
      <c r="B71" s="28" t="s">
        <v>48</v>
      </c>
      <c r="C71" s="22">
        <v>43348.447</v>
      </c>
      <c r="D71" s="22"/>
      <c r="E71" s="23">
        <f t="shared" si="11"/>
        <v>55302.525876396132</v>
      </c>
      <c r="F71" s="23">
        <f t="shared" si="10"/>
        <v>55302.5</v>
      </c>
      <c r="G71" s="23">
        <f t="shared" si="14"/>
        <v>6.8164999975124374E-3</v>
      </c>
      <c r="J71" s="24">
        <f t="shared" si="15"/>
        <v>6.8164999975124374E-3</v>
      </c>
      <c r="P71" s="25">
        <f t="shared" si="12"/>
        <v>7.8361746875000027E-3</v>
      </c>
      <c r="Q71" s="26">
        <f t="shared" si="13"/>
        <v>28329.947</v>
      </c>
      <c r="R71" s="29">
        <f t="shared" si="16"/>
        <v>4.6464672216087062E-5</v>
      </c>
    </row>
    <row r="72" spans="1:21" s="23" customFormat="1" x14ac:dyDescent="0.2">
      <c r="A72" s="23" t="s">
        <v>55</v>
      </c>
      <c r="B72" s="28" t="s">
        <v>48</v>
      </c>
      <c r="C72" s="22">
        <v>43349.495000000003</v>
      </c>
      <c r="D72" s="22"/>
      <c r="E72" s="23">
        <f t="shared" si="11"/>
        <v>55306.504232317777</v>
      </c>
      <c r="F72" s="23">
        <f t="shared" si="10"/>
        <v>55306.5</v>
      </c>
      <c r="G72" s="23">
        <f t="shared" si="14"/>
        <v>1.1149000056320801E-3</v>
      </c>
      <c r="J72" s="24">
        <f t="shared" si="15"/>
        <v>1.1149000056320801E-3</v>
      </c>
      <c r="P72" s="25">
        <f t="shared" si="12"/>
        <v>7.8372528874999792E-3</v>
      </c>
      <c r="Q72" s="26">
        <f t="shared" si="13"/>
        <v>28330.995000000003</v>
      </c>
      <c r="R72" s="29">
        <f t="shared" si="16"/>
        <v>1.2430020225584123E-6</v>
      </c>
    </row>
    <row r="73" spans="1:21" s="23" customFormat="1" x14ac:dyDescent="0.2">
      <c r="A73" s="23" t="s">
        <v>56</v>
      </c>
      <c r="B73" s="28" t="s">
        <v>48</v>
      </c>
      <c r="C73" s="22">
        <v>43391.387000000002</v>
      </c>
      <c r="D73" s="22"/>
      <c r="E73" s="23">
        <f t="shared" si="11"/>
        <v>55465.532177231216</v>
      </c>
      <c r="F73" s="23">
        <f t="shared" si="10"/>
        <v>55465.5</v>
      </c>
      <c r="G73" s="23">
        <f t="shared" si="14"/>
        <v>8.4763000049861148E-3</v>
      </c>
      <c r="J73" s="24">
        <f t="shared" si="15"/>
        <v>8.4763000049861148E-3</v>
      </c>
      <c r="P73" s="25">
        <f t="shared" si="12"/>
        <v>7.8788154875000238E-3</v>
      </c>
      <c r="Q73" s="26">
        <f t="shared" si="13"/>
        <v>28372.887000000002</v>
      </c>
      <c r="R73" s="29">
        <f t="shared" si="16"/>
        <v>7.1847661774527611E-5</v>
      </c>
    </row>
    <row r="74" spans="1:21" s="23" customFormat="1" x14ac:dyDescent="0.2">
      <c r="A74" s="23" t="s">
        <v>56</v>
      </c>
      <c r="B74" s="28"/>
      <c r="C74" s="22">
        <v>43398.37</v>
      </c>
      <c r="D74" s="22"/>
      <c r="E74" s="23">
        <f t="shared" si="11"/>
        <v>55492.040630857933</v>
      </c>
      <c r="F74" s="23">
        <f t="shared" si="10"/>
        <v>55492</v>
      </c>
      <c r="G74" s="23">
        <f t="shared" si="14"/>
        <v>1.0703200001444202E-2</v>
      </c>
      <c r="J74" s="24">
        <f t="shared" si="15"/>
        <v>1.0703200001444202E-2</v>
      </c>
      <c r="P74" s="25">
        <f t="shared" si="12"/>
        <v>7.8854968000000025E-3</v>
      </c>
      <c r="Q74" s="26">
        <f t="shared" si="13"/>
        <v>28379.870000000003</v>
      </c>
      <c r="R74" s="29">
        <f t="shared" si="16"/>
        <v>1.1455849027091517E-4</v>
      </c>
    </row>
    <row r="75" spans="1:21" s="23" customFormat="1" x14ac:dyDescent="0.2">
      <c r="A75" s="23" t="s">
        <v>56</v>
      </c>
      <c r="B75" s="28"/>
      <c r="C75" s="22">
        <v>43434.32</v>
      </c>
      <c r="D75" s="22"/>
      <c r="E75" s="23">
        <f t="shared" si="11"/>
        <v>55628.511905078252</v>
      </c>
      <c r="F75" s="23">
        <f t="shared" si="10"/>
        <v>55628.5</v>
      </c>
      <c r="G75" s="23">
        <f t="shared" si="14"/>
        <v>3.1361000001197681E-3</v>
      </c>
      <c r="J75" s="24">
        <f t="shared" si="15"/>
        <v>3.1361000001197681E-3</v>
      </c>
      <c r="P75" s="25">
        <f t="shared" si="12"/>
        <v>7.9187993875000084E-3</v>
      </c>
      <c r="Q75" s="26">
        <f t="shared" si="13"/>
        <v>28415.82</v>
      </c>
      <c r="R75" s="29">
        <f t="shared" si="16"/>
        <v>9.8351232107512092E-6</v>
      </c>
    </row>
    <row r="76" spans="1:21" s="23" customFormat="1" x14ac:dyDescent="0.2">
      <c r="A76" s="23" t="s">
        <v>57</v>
      </c>
      <c r="B76" s="28" t="s">
        <v>48</v>
      </c>
      <c r="C76" s="22">
        <v>43658.493999999999</v>
      </c>
      <c r="D76" s="22"/>
      <c r="E76" s="23">
        <f t="shared" si="11"/>
        <v>56479.508050476528</v>
      </c>
      <c r="F76" s="23">
        <f t="shared" si="10"/>
        <v>56479.5</v>
      </c>
      <c r="G76" s="23">
        <f t="shared" si="14"/>
        <v>2.120700002706144E-3</v>
      </c>
      <c r="J76" s="24">
        <f t="shared" si="15"/>
        <v>2.120700002706144E-3</v>
      </c>
      <c r="P76" s="25">
        <f t="shared" si="12"/>
        <v>8.0844039875000162E-3</v>
      </c>
      <c r="Q76" s="26">
        <f t="shared" si="13"/>
        <v>28639.993999999999</v>
      </c>
      <c r="R76" s="29">
        <f t="shared" si="16"/>
        <v>4.4973685014778396E-6</v>
      </c>
    </row>
    <row r="77" spans="1:21" s="23" customFormat="1" x14ac:dyDescent="0.2">
      <c r="A77" s="23" t="s">
        <v>57</v>
      </c>
      <c r="B77" s="28" t="s">
        <v>48</v>
      </c>
      <c r="C77" s="22">
        <v>43668.495000000003</v>
      </c>
      <c r="D77" s="22"/>
      <c r="E77" s="23">
        <f t="shared" si="11"/>
        <v>56517.473258083708</v>
      </c>
      <c r="F77" s="23">
        <f t="shared" si="10"/>
        <v>56517.5</v>
      </c>
      <c r="G77" s="23">
        <f t="shared" si="14"/>
        <v>-7.044499994663056E-3</v>
      </c>
      <c r="J77" s="24">
        <f t="shared" si="15"/>
        <v>-7.044499994663056E-3</v>
      </c>
      <c r="P77" s="25">
        <f t="shared" si="12"/>
        <v>8.0901096875000134E-3</v>
      </c>
      <c r="Q77" s="26">
        <f t="shared" si="13"/>
        <v>28649.995000000003</v>
      </c>
      <c r="R77" s="29">
        <f t="shared" si="16"/>
        <v>4.9624980174807799E-5</v>
      </c>
    </row>
    <row r="78" spans="1:21" s="23" customFormat="1" x14ac:dyDescent="0.2">
      <c r="A78" s="23" t="s">
        <v>57</v>
      </c>
      <c r="B78" s="28" t="s">
        <v>48</v>
      </c>
      <c r="C78" s="22">
        <v>43673.510999999999</v>
      </c>
      <c r="D78" s="22"/>
      <c r="E78" s="23">
        <f t="shared" si="11"/>
        <v>56536.514702075045</v>
      </c>
      <c r="F78" s="23">
        <f t="shared" si="10"/>
        <v>56536.5</v>
      </c>
      <c r="G78" s="23">
        <f t="shared" si="14"/>
        <v>3.8729000007151626E-3</v>
      </c>
      <c r="J78" s="24">
        <f t="shared" si="15"/>
        <v>3.8729000007151626E-3</v>
      </c>
      <c r="P78" s="25">
        <f t="shared" si="12"/>
        <v>8.0929083875000141E-3</v>
      </c>
      <c r="Q78" s="26">
        <f t="shared" si="13"/>
        <v>28655.010999999999</v>
      </c>
      <c r="R78" s="29">
        <f t="shared" si="16"/>
        <v>1.4999354415539507E-5</v>
      </c>
    </row>
    <row r="79" spans="1:21" s="23" customFormat="1" x14ac:dyDescent="0.2">
      <c r="A79" s="23" t="s">
        <v>57</v>
      </c>
      <c r="B79" s="28"/>
      <c r="C79" s="22">
        <v>43689.446000000004</v>
      </c>
      <c r="D79" s="22"/>
      <c r="E79" s="23">
        <f t="shared" si="11"/>
        <v>56597.00621124616</v>
      </c>
      <c r="F79" s="23">
        <f t="shared" si="10"/>
        <v>56597</v>
      </c>
      <c r="G79" s="23">
        <f t="shared" si="14"/>
        <v>1.6362000023946166E-3</v>
      </c>
      <c r="J79" s="24">
        <f t="shared" si="15"/>
        <v>1.6362000023946166E-3</v>
      </c>
      <c r="P79" s="25">
        <f t="shared" si="12"/>
        <v>8.1015795500000154E-3</v>
      </c>
      <c r="Q79" s="26">
        <f t="shared" si="13"/>
        <v>28670.946000000004</v>
      </c>
      <c r="R79" s="29">
        <f t="shared" si="16"/>
        <v>2.6771504478361434E-6</v>
      </c>
    </row>
    <row r="80" spans="1:21" s="23" customFormat="1" x14ac:dyDescent="0.2">
      <c r="A80" s="23" t="s">
        <v>58</v>
      </c>
      <c r="B80" s="28"/>
      <c r="C80" s="22">
        <v>43802.252</v>
      </c>
      <c r="D80" s="22"/>
      <c r="E80" s="23">
        <f t="shared" si="11"/>
        <v>57025.233709429696</v>
      </c>
      <c r="F80" s="23">
        <f t="shared" si="10"/>
        <v>57025</v>
      </c>
      <c r="J80" s="24"/>
      <c r="P80" s="25">
        <f t="shared" si="12"/>
        <v>8.1524687500000026E-3</v>
      </c>
      <c r="Q80" s="26">
        <f t="shared" si="13"/>
        <v>28783.752</v>
      </c>
      <c r="R80" s="29"/>
      <c r="U80" s="23">
        <f>+C80-(C$7+F80*C$8)</f>
        <v>6.1565000003611203E-2</v>
      </c>
    </row>
    <row r="81" spans="1:18" s="23" customFormat="1" x14ac:dyDescent="0.2">
      <c r="A81" s="23" t="s">
        <v>58</v>
      </c>
      <c r="B81" s="28" t="s">
        <v>48</v>
      </c>
      <c r="C81" s="22">
        <v>43811.277999999998</v>
      </c>
      <c r="D81" s="22"/>
      <c r="E81" s="23">
        <f t="shared" si="11"/>
        <v>57059.497679418913</v>
      </c>
      <c r="F81" s="23">
        <f t="shared" si="10"/>
        <v>57059.5</v>
      </c>
      <c r="G81" s="23">
        <f t="shared" ref="G81:G112" si="17">+C81-(C$7+F81*C$8)</f>
        <v>-6.1129999812692404E-4</v>
      </c>
      <c r="J81" s="24">
        <f t="shared" ref="J81:J112" si="18">G81</f>
        <v>-6.1129999812692404E-4</v>
      </c>
      <c r="P81" s="25">
        <f t="shared" si="12"/>
        <v>8.1557729875000318E-3</v>
      </c>
      <c r="Q81" s="26">
        <f t="shared" si="13"/>
        <v>28792.777999999998</v>
      </c>
      <c r="R81" s="29">
        <f t="shared" ref="R81:R112" si="19">+(U81-G81)^2</f>
        <v>3.7368768770997733E-7</v>
      </c>
    </row>
    <row r="82" spans="1:18" s="23" customFormat="1" x14ac:dyDescent="0.2">
      <c r="A82" s="23" t="s">
        <v>59</v>
      </c>
      <c r="B82" s="28" t="s">
        <v>48</v>
      </c>
      <c r="C82" s="22">
        <v>43815.232000000004</v>
      </c>
      <c r="D82" s="22"/>
      <c r="E82" s="23">
        <f t="shared" si="11"/>
        <v>57074.507621512596</v>
      </c>
      <c r="F82" s="23">
        <f t="shared" si="10"/>
        <v>57074.5</v>
      </c>
      <c r="G82" s="23">
        <f t="shared" si="17"/>
        <v>2.0077000081073493E-3</v>
      </c>
      <c r="J82" s="24">
        <f t="shared" si="18"/>
        <v>2.0077000081073493E-3</v>
      </c>
      <c r="O82" s="23">
        <f t="shared" ref="O82:O113" ca="1" si="20">+C$11+C$12*F82</f>
        <v>4.2191422887207231E-2</v>
      </c>
      <c r="P82" s="25">
        <f t="shared" si="12"/>
        <v>8.1571724874999751E-3</v>
      </c>
      <c r="Q82" s="26">
        <f t="shared" si="13"/>
        <v>28796.732000000004</v>
      </c>
      <c r="R82" s="29">
        <f t="shared" si="19"/>
        <v>4.0308593225542504E-6</v>
      </c>
    </row>
    <row r="83" spans="1:18" s="23" customFormat="1" x14ac:dyDescent="0.2">
      <c r="A83" s="23" t="s">
        <v>59</v>
      </c>
      <c r="B83" s="28" t="s">
        <v>48</v>
      </c>
      <c r="C83" s="22">
        <v>43815.245000000003</v>
      </c>
      <c r="D83" s="22"/>
      <c r="E83" s="23">
        <f t="shared" si="11"/>
        <v>57074.556971347498</v>
      </c>
      <c r="F83" s="23">
        <f t="shared" ref="F83:F114" si="21">ROUND(2*E83,0)/2</f>
        <v>57074.5</v>
      </c>
      <c r="G83" s="23">
        <f t="shared" si="17"/>
        <v>1.5007700007117819E-2</v>
      </c>
      <c r="J83" s="24">
        <f t="shared" si="18"/>
        <v>1.5007700007117819E-2</v>
      </c>
      <c r="O83" s="23">
        <f t="shared" ca="1" si="20"/>
        <v>4.2191422887207231E-2</v>
      </c>
      <c r="P83" s="25">
        <f t="shared" si="12"/>
        <v>8.1571724874999751E-3</v>
      </c>
      <c r="Q83" s="26">
        <f t="shared" si="13"/>
        <v>28796.745000000003</v>
      </c>
      <c r="R83" s="29">
        <f t="shared" si="19"/>
        <v>2.252310595036442E-4</v>
      </c>
    </row>
    <row r="84" spans="1:18" s="23" customFormat="1" x14ac:dyDescent="0.2">
      <c r="A84" s="23" t="s">
        <v>60</v>
      </c>
      <c r="B84" s="28"/>
      <c r="C84" s="22">
        <v>43957.620999999999</v>
      </c>
      <c r="D84" s="22"/>
      <c r="E84" s="23">
        <f t="shared" si="11"/>
        <v>57615.036363236046</v>
      </c>
      <c r="F84" s="23">
        <f t="shared" si="21"/>
        <v>57615</v>
      </c>
      <c r="G84" s="23">
        <f t="shared" si="17"/>
        <v>9.5790000050328672E-3</v>
      </c>
      <c r="J84" s="24">
        <f t="shared" si="18"/>
        <v>9.5790000050328672E-3</v>
      </c>
      <c r="O84" s="23">
        <f t="shared" ca="1" si="20"/>
        <v>4.0770604713645325E-2</v>
      </c>
      <c r="P84" s="25">
        <f t="shared" si="12"/>
        <v>8.1925887500000349E-3</v>
      </c>
      <c r="Q84" s="26">
        <f t="shared" si="13"/>
        <v>28939.120999999999</v>
      </c>
      <c r="R84" s="29">
        <f t="shared" si="19"/>
        <v>9.1757241096419666E-5</v>
      </c>
    </row>
    <row r="85" spans="1:18" s="23" customFormat="1" x14ac:dyDescent="0.2">
      <c r="A85" s="23" t="s">
        <v>61</v>
      </c>
      <c r="B85" s="28" t="s">
        <v>48</v>
      </c>
      <c r="C85" s="22">
        <v>44022.542000000001</v>
      </c>
      <c r="D85" s="22"/>
      <c r="E85" s="23">
        <f t="shared" ref="E85:E116" si="22">+(C85-C$7)/C$8</f>
        <v>57861.485642614578</v>
      </c>
      <c r="F85" s="23">
        <f t="shared" si="21"/>
        <v>57861.5</v>
      </c>
      <c r="G85" s="23">
        <f t="shared" si="17"/>
        <v>-3.782100000535138E-3</v>
      </c>
      <c r="J85" s="24">
        <f t="shared" si="18"/>
        <v>-3.782100000535138E-3</v>
      </c>
      <c r="O85" s="23">
        <f t="shared" ca="1" si="20"/>
        <v>4.0122627507756303E-2</v>
      </c>
      <c r="P85" s="25">
        <f t="shared" ref="P85:P116" si="23">+D$11+D$12*F85+D$13*F85^2</f>
        <v>8.1990408875000087E-3</v>
      </c>
      <c r="Q85" s="26">
        <f t="shared" ref="Q85:Q116" si="24">+C85-15018.5</f>
        <v>29004.042000000001</v>
      </c>
      <c r="R85" s="29">
        <f t="shared" si="19"/>
        <v>1.430428041404789E-5</v>
      </c>
    </row>
    <row r="86" spans="1:18" s="23" customFormat="1" x14ac:dyDescent="0.2">
      <c r="A86" s="23" t="s">
        <v>62</v>
      </c>
      <c r="B86" s="28"/>
      <c r="C86" s="22">
        <v>44048.495999999999</v>
      </c>
      <c r="D86" s="22"/>
      <c r="E86" s="23">
        <f t="shared" si="22"/>
        <v>57960.010689933471</v>
      </c>
      <c r="F86" s="23">
        <f t="shared" si="21"/>
        <v>57960</v>
      </c>
      <c r="G86" s="23">
        <f t="shared" si="17"/>
        <v>2.8160000001662411E-3</v>
      </c>
      <c r="J86" s="24">
        <f t="shared" si="18"/>
        <v>2.8160000001662411E-3</v>
      </c>
      <c r="O86" s="23">
        <f t="shared" ca="1" si="20"/>
        <v>3.9863699496478139E-2</v>
      </c>
      <c r="P86" s="25">
        <f t="shared" si="23"/>
        <v>8.1999199999999994E-3</v>
      </c>
      <c r="Q86" s="26">
        <f t="shared" si="24"/>
        <v>29029.995999999999</v>
      </c>
      <c r="R86" s="29">
        <f t="shared" si="19"/>
        <v>7.9298560009362693E-6</v>
      </c>
    </row>
    <row r="87" spans="1:18" s="23" customFormat="1" x14ac:dyDescent="0.2">
      <c r="A87" s="23" t="s">
        <v>62</v>
      </c>
      <c r="B87" s="28" t="s">
        <v>48</v>
      </c>
      <c r="C87" s="22">
        <v>44073.394</v>
      </c>
      <c r="D87" s="22"/>
      <c r="E87" s="23">
        <f t="shared" si="22"/>
        <v>58054.527012201565</v>
      </c>
      <c r="F87" s="23">
        <f t="shared" si="21"/>
        <v>58054.5</v>
      </c>
      <c r="G87" s="23">
        <f t="shared" si="17"/>
        <v>7.1157000056700781E-3</v>
      </c>
      <c r="J87" s="24">
        <f t="shared" si="18"/>
        <v>7.1157000056700781E-3</v>
      </c>
      <c r="O87" s="23">
        <f t="shared" ca="1" si="20"/>
        <v>3.9615286328297555E-2</v>
      </c>
      <c r="P87" s="25">
        <f t="shared" si="23"/>
        <v>8.1998514875000206E-3</v>
      </c>
      <c r="Q87" s="26">
        <f t="shared" si="24"/>
        <v>29054.894</v>
      </c>
      <c r="R87" s="29">
        <f t="shared" si="19"/>
        <v>5.0633186570693148E-5</v>
      </c>
    </row>
    <row r="88" spans="1:18" s="23" customFormat="1" x14ac:dyDescent="0.2">
      <c r="A88" s="23" t="s">
        <v>62</v>
      </c>
      <c r="B88" s="28" t="s">
        <v>48</v>
      </c>
      <c r="C88" s="22">
        <v>44079.449000000001</v>
      </c>
      <c r="D88" s="22"/>
      <c r="E88" s="23">
        <f t="shared" si="22"/>
        <v>58077.512646844239</v>
      </c>
      <c r="F88" s="23">
        <f t="shared" si="21"/>
        <v>58077.5</v>
      </c>
      <c r="G88" s="23">
        <f t="shared" si="17"/>
        <v>3.3315000036964193E-3</v>
      </c>
      <c r="J88" s="24">
        <f t="shared" si="18"/>
        <v>3.3315000036964193E-3</v>
      </c>
      <c r="O88" s="23">
        <f t="shared" ca="1" si="20"/>
        <v>3.955482598048643E-2</v>
      </c>
      <c r="P88" s="25">
        <f t="shared" si="23"/>
        <v>8.1996996875000061E-3</v>
      </c>
      <c r="Q88" s="26">
        <f t="shared" si="24"/>
        <v>29060.949000000001</v>
      </c>
      <c r="R88" s="29">
        <f t="shared" si="19"/>
        <v>1.1098892274629242E-5</v>
      </c>
    </row>
    <row r="89" spans="1:18" s="23" customFormat="1" x14ac:dyDescent="0.2">
      <c r="A89" s="23" t="s">
        <v>62</v>
      </c>
      <c r="B89" s="28"/>
      <c r="C89" s="22">
        <v>44079.582000000002</v>
      </c>
      <c r="D89" s="22"/>
      <c r="E89" s="23">
        <f t="shared" si="22"/>
        <v>58078.017533616745</v>
      </c>
      <c r="F89" s="23">
        <f t="shared" si="21"/>
        <v>58078</v>
      </c>
      <c r="G89" s="23">
        <f t="shared" si="17"/>
        <v>4.6188000051188283E-3</v>
      </c>
      <c r="J89" s="24">
        <f t="shared" si="18"/>
        <v>4.6188000051188283E-3</v>
      </c>
      <c r="O89" s="23">
        <f t="shared" ca="1" si="20"/>
        <v>3.9553511625099236E-2</v>
      </c>
      <c r="P89" s="25">
        <f t="shared" si="23"/>
        <v>8.1996957999999898E-3</v>
      </c>
      <c r="Q89" s="26">
        <f t="shared" si="24"/>
        <v>29061.082000000002</v>
      </c>
      <c r="R89" s="29">
        <f t="shared" si="19"/>
        <v>2.1333313487285688E-5</v>
      </c>
    </row>
    <row r="90" spans="1:18" s="23" customFormat="1" x14ac:dyDescent="0.2">
      <c r="A90" s="23" t="s">
        <v>62</v>
      </c>
      <c r="B90" s="28"/>
      <c r="C90" s="22">
        <v>44082.483999999997</v>
      </c>
      <c r="D90" s="22"/>
      <c r="E90" s="23">
        <f t="shared" si="22"/>
        <v>58089.033935224157</v>
      </c>
      <c r="F90" s="23">
        <f t="shared" si="21"/>
        <v>58089</v>
      </c>
      <c r="G90" s="23">
        <f t="shared" si="17"/>
        <v>8.939399995142594E-3</v>
      </c>
      <c r="J90" s="24">
        <f t="shared" si="18"/>
        <v>8.939399995142594E-3</v>
      </c>
      <c r="O90" s="23">
        <f t="shared" ca="1" si="20"/>
        <v>3.9524595806580853E-2</v>
      </c>
      <c r="P90" s="25">
        <f t="shared" si="23"/>
        <v>8.1996039499999951E-3</v>
      </c>
      <c r="Q90" s="26">
        <f t="shared" si="24"/>
        <v>29063.983999999997</v>
      </c>
      <c r="R90" s="29">
        <f t="shared" si="19"/>
        <v>7.9912872273155415E-5</v>
      </c>
    </row>
    <row r="91" spans="1:18" s="23" customFormat="1" x14ac:dyDescent="0.2">
      <c r="A91" s="23" t="s">
        <v>63</v>
      </c>
      <c r="B91" s="28"/>
      <c r="C91" s="22">
        <v>44162.296999999999</v>
      </c>
      <c r="D91" s="22"/>
      <c r="E91" s="23">
        <f t="shared" si="22"/>
        <v>58392.015348557885</v>
      </c>
      <c r="F91" s="23">
        <f t="shared" si="21"/>
        <v>58392</v>
      </c>
      <c r="G91" s="23">
        <f t="shared" si="17"/>
        <v>4.0432000023429282E-3</v>
      </c>
      <c r="J91" s="24">
        <f t="shared" si="18"/>
        <v>4.0432000023429282E-3</v>
      </c>
      <c r="O91" s="23">
        <f t="shared" ca="1" si="20"/>
        <v>3.8728096441938364E-2</v>
      </c>
      <c r="P91" s="25">
        <f t="shared" si="23"/>
        <v>8.1923168000000157E-3</v>
      </c>
      <c r="Q91" s="26">
        <f t="shared" si="24"/>
        <v>29143.796999999999</v>
      </c>
      <c r="R91" s="29">
        <f t="shared" si="19"/>
        <v>1.6347466258945855E-5</v>
      </c>
    </row>
    <row r="92" spans="1:18" s="23" customFormat="1" x14ac:dyDescent="0.2">
      <c r="A92" s="23" t="s">
        <v>64</v>
      </c>
      <c r="B92" s="28" t="s">
        <v>48</v>
      </c>
      <c r="C92" s="22">
        <v>44341.563999999998</v>
      </c>
      <c r="D92" s="22"/>
      <c r="E92" s="23">
        <f t="shared" si="22"/>
        <v>59072.538183485725</v>
      </c>
      <c r="F92" s="23">
        <f t="shared" si="21"/>
        <v>59072.5</v>
      </c>
      <c r="G92" s="23">
        <f t="shared" si="17"/>
        <v>1.0058500003651716E-2</v>
      </c>
      <c r="J92" s="24">
        <f t="shared" si="18"/>
        <v>1.0058500003651716E-2</v>
      </c>
      <c r="O92" s="23">
        <f t="shared" ca="1" si="20"/>
        <v>3.6939258759960791E-2</v>
      </c>
      <c r="P92" s="25">
        <f t="shared" si="23"/>
        <v>8.1424871874999916E-3</v>
      </c>
      <c r="Q92" s="26">
        <f t="shared" si="24"/>
        <v>29323.063999999998</v>
      </c>
      <c r="R92" s="29">
        <f t="shared" si="19"/>
        <v>1.0117342232346156E-4</v>
      </c>
    </row>
    <row r="93" spans="1:18" s="23" customFormat="1" x14ac:dyDescent="0.2">
      <c r="A93" s="23" t="s">
        <v>65</v>
      </c>
      <c r="B93" s="28" t="s">
        <v>48</v>
      </c>
      <c r="C93" s="22">
        <v>44370.538999999997</v>
      </c>
      <c r="D93" s="22"/>
      <c r="E93" s="23">
        <f t="shared" si="22"/>
        <v>59182.531373208498</v>
      </c>
      <c r="F93" s="23">
        <f t="shared" si="21"/>
        <v>59182.5</v>
      </c>
      <c r="G93" s="23">
        <f t="shared" si="17"/>
        <v>8.2645000002230518E-3</v>
      </c>
      <c r="J93" s="24">
        <f t="shared" si="18"/>
        <v>8.2645000002230518E-3</v>
      </c>
      <c r="O93" s="23">
        <f t="shared" ca="1" si="20"/>
        <v>3.665010057477705E-2</v>
      </c>
      <c r="P93" s="25">
        <f t="shared" si="23"/>
        <v>8.130084687500011E-3</v>
      </c>
      <c r="Q93" s="26">
        <f t="shared" si="24"/>
        <v>29352.038999999997</v>
      </c>
      <c r="R93" s="29">
        <f t="shared" si="19"/>
        <v>6.8301960253686823E-5</v>
      </c>
    </row>
    <row r="94" spans="1:18" s="23" customFormat="1" x14ac:dyDescent="0.2">
      <c r="A94" s="23" t="s">
        <v>66</v>
      </c>
      <c r="B94" s="28"/>
      <c r="C94" s="22">
        <v>44454.434999999998</v>
      </c>
      <c r="D94" s="22"/>
      <c r="E94" s="23">
        <f t="shared" si="22"/>
        <v>59501.012430843795</v>
      </c>
      <c r="F94" s="23">
        <f t="shared" si="21"/>
        <v>59501</v>
      </c>
      <c r="G94" s="23">
        <f t="shared" si="17"/>
        <v>3.2745999997132458E-3</v>
      </c>
      <c r="J94" s="24">
        <f t="shared" si="18"/>
        <v>3.2745999997132458E-3</v>
      </c>
      <c r="O94" s="23">
        <f t="shared" ca="1" si="20"/>
        <v>3.5812856193131404E-2</v>
      </c>
      <c r="P94" s="25">
        <f t="shared" si="23"/>
        <v>8.0873499500000168E-3</v>
      </c>
      <c r="Q94" s="26">
        <f t="shared" si="24"/>
        <v>29435.934999999998</v>
      </c>
      <c r="R94" s="29">
        <f t="shared" si="19"/>
        <v>1.0723005158121989E-5</v>
      </c>
    </row>
    <row r="95" spans="1:18" s="23" customFormat="1" x14ac:dyDescent="0.2">
      <c r="A95" s="23" t="s">
        <v>66</v>
      </c>
      <c r="B95" s="28" t="s">
        <v>48</v>
      </c>
      <c r="C95" s="22">
        <v>44456.42</v>
      </c>
      <c r="D95" s="22"/>
      <c r="E95" s="23">
        <f t="shared" si="22"/>
        <v>59508.547771019803</v>
      </c>
      <c r="F95" s="23">
        <f t="shared" si="21"/>
        <v>59508.5</v>
      </c>
      <c r="G95" s="23">
        <f t="shared" si="17"/>
        <v>1.2584099997184239E-2</v>
      </c>
      <c r="J95" s="24">
        <f t="shared" si="18"/>
        <v>1.2584099997184239E-2</v>
      </c>
      <c r="O95" s="23">
        <f t="shared" ca="1" si="20"/>
        <v>3.5793140862323436E-2</v>
      </c>
      <c r="P95" s="25">
        <f t="shared" si="23"/>
        <v>8.0862213875000366E-3</v>
      </c>
      <c r="Q95" s="26">
        <f t="shared" si="24"/>
        <v>29437.919999999998</v>
      </c>
      <c r="R95" s="29">
        <f t="shared" si="19"/>
        <v>1.5835957273913239E-4</v>
      </c>
    </row>
    <row r="96" spans="1:18" s="23" customFormat="1" x14ac:dyDescent="0.2">
      <c r="A96" s="23" t="s">
        <v>66</v>
      </c>
      <c r="B96" s="28" t="s">
        <v>48</v>
      </c>
      <c r="C96" s="22">
        <v>44461.423000000003</v>
      </c>
      <c r="D96" s="22"/>
      <c r="E96" s="23">
        <f t="shared" si="22"/>
        <v>59527.539865176266</v>
      </c>
      <c r="F96" s="23">
        <f t="shared" si="21"/>
        <v>59527.5</v>
      </c>
      <c r="G96" s="23">
        <f t="shared" si="17"/>
        <v>1.0501500008103903E-2</v>
      </c>
      <c r="J96" s="24">
        <f t="shared" si="18"/>
        <v>1.0501500008103903E-2</v>
      </c>
      <c r="O96" s="23">
        <f t="shared" ca="1" si="20"/>
        <v>3.5743195357609892E-2</v>
      </c>
      <c r="P96" s="25">
        <f t="shared" si="23"/>
        <v>8.0833371874999838E-3</v>
      </c>
      <c r="Q96" s="26">
        <f t="shared" si="24"/>
        <v>29442.923000000003</v>
      </c>
      <c r="R96" s="29">
        <f t="shared" si="19"/>
        <v>1.1028150242020628E-4</v>
      </c>
    </row>
    <row r="97" spans="1:18" s="23" customFormat="1" x14ac:dyDescent="0.2">
      <c r="A97" s="23" t="s">
        <v>66</v>
      </c>
      <c r="B97" s="28" t="s">
        <v>48</v>
      </c>
      <c r="C97" s="22">
        <v>44466.427000000003</v>
      </c>
      <c r="D97" s="22"/>
      <c r="E97" s="23">
        <f t="shared" si="22"/>
        <v>59546.535755473866</v>
      </c>
      <c r="F97" s="23">
        <f t="shared" si="21"/>
        <v>59546.5</v>
      </c>
      <c r="G97" s="23">
        <f t="shared" si="17"/>
        <v>9.4189000010374002E-3</v>
      </c>
      <c r="J97" s="24">
        <f t="shared" si="18"/>
        <v>9.4189000010374002E-3</v>
      </c>
      <c r="O97" s="23">
        <f t="shared" ca="1" si="20"/>
        <v>3.5693249852896319E-2</v>
      </c>
      <c r="P97" s="25">
        <f t="shared" si="23"/>
        <v>8.0804168874999971E-3</v>
      </c>
      <c r="Q97" s="26">
        <f t="shared" si="24"/>
        <v>29447.927000000003</v>
      </c>
      <c r="R97" s="29">
        <f t="shared" si="19"/>
        <v>8.8715677229542336E-5</v>
      </c>
    </row>
    <row r="98" spans="1:18" s="23" customFormat="1" x14ac:dyDescent="0.2">
      <c r="A98" s="23" t="s">
        <v>67</v>
      </c>
      <c r="B98" s="28"/>
      <c r="C98" s="22">
        <v>44487.358999999997</v>
      </c>
      <c r="D98" s="22"/>
      <c r="E98" s="23">
        <f t="shared" si="22"/>
        <v>59625.996581954503</v>
      </c>
      <c r="F98" s="23">
        <f t="shared" si="21"/>
        <v>59626</v>
      </c>
      <c r="G98" s="23">
        <f t="shared" si="17"/>
        <v>-9.0040000213775784E-4</v>
      </c>
      <c r="J98" s="24">
        <f t="shared" si="18"/>
        <v>-9.0040000213775784E-4</v>
      </c>
      <c r="O98" s="23">
        <f t="shared" ca="1" si="20"/>
        <v>3.5484267346331727E-2</v>
      </c>
      <c r="P98" s="25">
        <f t="shared" si="23"/>
        <v>8.0678062000000272E-3</v>
      </c>
      <c r="Q98" s="26">
        <f t="shared" si="24"/>
        <v>29468.858999999997</v>
      </c>
      <c r="R98" s="29">
        <f t="shared" si="19"/>
        <v>8.1072016384967432E-7</v>
      </c>
    </row>
    <row r="99" spans="1:18" s="23" customFormat="1" x14ac:dyDescent="0.2">
      <c r="A99" s="23" t="s">
        <v>67</v>
      </c>
      <c r="B99" s="28"/>
      <c r="C99" s="22">
        <v>44487.373</v>
      </c>
      <c r="D99" s="22"/>
      <c r="E99" s="23">
        <f t="shared" si="22"/>
        <v>59626.049727930571</v>
      </c>
      <c r="F99" s="23">
        <f t="shared" si="21"/>
        <v>59626</v>
      </c>
      <c r="G99" s="23">
        <f t="shared" si="17"/>
        <v>1.3099600000714418E-2</v>
      </c>
      <c r="J99" s="24">
        <f t="shared" si="18"/>
        <v>1.3099600000714418E-2</v>
      </c>
      <c r="O99" s="23">
        <f t="shared" ca="1" si="20"/>
        <v>3.5484267346331727E-2</v>
      </c>
      <c r="P99" s="25">
        <f t="shared" si="23"/>
        <v>8.0678062000000272E-3</v>
      </c>
      <c r="Q99" s="26">
        <f t="shared" si="24"/>
        <v>29468.873</v>
      </c>
      <c r="R99" s="29">
        <f t="shared" si="19"/>
        <v>1.7159952017871717E-4</v>
      </c>
    </row>
    <row r="100" spans="1:18" s="23" customFormat="1" x14ac:dyDescent="0.2">
      <c r="A100" s="23" t="s">
        <v>68</v>
      </c>
      <c r="B100" s="28"/>
      <c r="C100" s="22">
        <v>44708.642999999996</v>
      </c>
      <c r="D100" s="22"/>
      <c r="E100" s="23">
        <f t="shared" si="22"/>
        <v>60466.021879439104</v>
      </c>
      <c r="F100" s="23">
        <f t="shared" si="21"/>
        <v>60466</v>
      </c>
      <c r="G100" s="23">
        <f t="shared" si="17"/>
        <v>5.7635999983176589E-3</v>
      </c>
      <c r="J100" s="24">
        <f t="shared" si="18"/>
        <v>5.7635999983176589E-3</v>
      </c>
      <c r="O100" s="23">
        <f t="shared" ca="1" si="20"/>
        <v>3.327615029583772E-2</v>
      </c>
      <c r="P100" s="25">
        <f t="shared" si="23"/>
        <v>7.8959422000000334E-3</v>
      </c>
      <c r="Q100" s="26">
        <f t="shared" si="24"/>
        <v>29690.142999999996</v>
      </c>
      <c r="R100" s="29">
        <f t="shared" si="19"/>
        <v>3.3219084940607318E-5</v>
      </c>
    </row>
    <row r="101" spans="1:18" s="23" customFormat="1" x14ac:dyDescent="0.2">
      <c r="A101" s="23" t="s">
        <v>68</v>
      </c>
      <c r="B101" s="28" t="s">
        <v>48</v>
      </c>
      <c r="C101" s="22">
        <v>44734.597000000002</v>
      </c>
      <c r="D101" s="22"/>
      <c r="E101" s="23">
        <f t="shared" si="22"/>
        <v>60564.546926758027</v>
      </c>
      <c r="F101" s="23">
        <f t="shared" si="21"/>
        <v>60564.5</v>
      </c>
      <c r="G101" s="23">
        <f t="shared" si="17"/>
        <v>1.2361699999019038E-2</v>
      </c>
      <c r="J101" s="24">
        <f t="shared" si="18"/>
        <v>1.2361699999019038E-2</v>
      </c>
      <c r="O101" s="23">
        <f t="shared" ca="1" si="20"/>
        <v>3.3017222284559555E-2</v>
      </c>
      <c r="P101" s="25">
        <f t="shared" si="23"/>
        <v>7.8711669875000112E-3</v>
      </c>
      <c r="Q101" s="26">
        <f t="shared" si="24"/>
        <v>29716.097000000002</v>
      </c>
      <c r="R101" s="29">
        <f t="shared" si="19"/>
        <v>1.5281162686574728E-4</v>
      </c>
    </row>
    <row r="102" spans="1:18" s="23" customFormat="1" x14ac:dyDescent="0.2">
      <c r="A102" s="23" t="s">
        <v>68</v>
      </c>
      <c r="B102" s="28"/>
      <c r="C102" s="22">
        <v>44755.538999999997</v>
      </c>
      <c r="D102" s="22"/>
      <c r="E102" s="23">
        <f t="shared" si="22"/>
        <v>60644.045714650136</v>
      </c>
      <c r="F102" s="23">
        <f t="shared" si="21"/>
        <v>60644</v>
      </c>
      <c r="G102" s="23">
        <f t="shared" si="17"/>
        <v>1.2042399997881148E-2</v>
      </c>
      <c r="J102" s="24">
        <f t="shared" si="18"/>
        <v>1.2042399997881148E-2</v>
      </c>
      <c r="O102" s="23">
        <f t="shared" ca="1" si="20"/>
        <v>3.2808239777994935E-2</v>
      </c>
      <c r="P102" s="25">
        <f t="shared" si="23"/>
        <v>7.8504632000000185E-3</v>
      </c>
      <c r="Q102" s="26">
        <f t="shared" si="24"/>
        <v>29737.038999999997</v>
      </c>
      <c r="R102" s="29">
        <f t="shared" si="19"/>
        <v>1.4501939770896787E-4</v>
      </c>
    </row>
    <row r="103" spans="1:18" s="23" customFormat="1" x14ac:dyDescent="0.2">
      <c r="A103" s="23" t="s">
        <v>68</v>
      </c>
      <c r="B103" s="28"/>
      <c r="C103" s="22">
        <v>44755.540999999997</v>
      </c>
      <c r="D103" s="22"/>
      <c r="E103" s="23">
        <f t="shared" si="22"/>
        <v>60644.05330693243</v>
      </c>
      <c r="F103" s="23">
        <f t="shared" si="21"/>
        <v>60644</v>
      </c>
      <c r="G103" s="23">
        <f t="shared" si="17"/>
        <v>1.4042399998288602E-2</v>
      </c>
      <c r="J103" s="24">
        <f t="shared" si="18"/>
        <v>1.4042399998288602E-2</v>
      </c>
      <c r="O103" s="23">
        <f t="shared" ca="1" si="20"/>
        <v>3.2808239777994935E-2</v>
      </c>
      <c r="P103" s="25">
        <f t="shared" si="23"/>
        <v>7.8504632000000185E-3</v>
      </c>
      <c r="Q103" s="26">
        <f t="shared" si="24"/>
        <v>29737.040999999997</v>
      </c>
      <c r="R103" s="29">
        <f t="shared" si="19"/>
        <v>1.9718899771193572E-4</v>
      </c>
    </row>
    <row r="104" spans="1:18" s="23" customFormat="1" x14ac:dyDescent="0.2">
      <c r="A104" s="23" t="s">
        <v>69</v>
      </c>
      <c r="B104" s="28"/>
      <c r="C104" s="22">
        <v>44770.550999999999</v>
      </c>
      <c r="D104" s="22"/>
      <c r="E104" s="23">
        <f t="shared" si="22"/>
        <v>60701.033385542934</v>
      </c>
      <c r="F104" s="23">
        <f t="shared" si="21"/>
        <v>60701</v>
      </c>
      <c r="G104" s="23">
        <f t="shared" si="17"/>
        <v>8.7945999985095114E-3</v>
      </c>
      <c r="J104" s="24">
        <f t="shared" si="18"/>
        <v>8.7945999985095114E-3</v>
      </c>
      <c r="O104" s="23">
        <f t="shared" ca="1" si="20"/>
        <v>3.2658403263854274E-2</v>
      </c>
      <c r="P104" s="25">
        <f t="shared" si="23"/>
        <v>7.8352299500000222E-3</v>
      </c>
      <c r="Q104" s="26">
        <f t="shared" si="24"/>
        <v>29752.050999999999</v>
      </c>
      <c r="R104" s="29">
        <f t="shared" si="19"/>
        <v>7.7344989133783503E-5</v>
      </c>
    </row>
    <row r="105" spans="1:18" s="23" customFormat="1" x14ac:dyDescent="0.2">
      <c r="A105" s="23" t="s">
        <v>70</v>
      </c>
      <c r="B105" s="28"/>
      <c r="C105" s="22">
        <v>44779.512000000002</v>
      </c>
      <c r="D105" s="22"/>
      <c r="E105" s="23">
        <f t="shared" si="22"/>
        <v>60735.050606357639</v>
      </c>
      <c r="F105" s="23">
        <f t="shared" si="21"/>
        <v>60735</v>
      </c>
      <c r="G105" s="23">
        <f t="shared" si="17"/>
        <v>1.3331000001926441E-2</v>
      </c>
      <c r="J105" s="24">
        <f t="shared" si="18"/>
        <v>1.3331000001926441E-2</v>
      </c>
      <c r="O105" s="23">
        <f t="shared" ca="1" si="20"/>
        <v>3.2569027097524766E-2</v>
      </c>
      <c r="P105" s="25">
        <f t="shared" si="23"/>
        <v>7.8259887500000402E-3</v>
      </c>
      <c r="Q105" s="26">
        <f t="shared" si="24"/>
        <v>29761.012000000002</v>
      </c>
      <c r="R105" s="29">
        <f t="shared" si="19"/>
        <v>1.7771556105136276E-4</v>
      </c>
    </row>
    <row r="106" spans="1:18" s="23" customFormat="1" x14ac:dyDescent="0.2">
      <c r="A106" s="23" t="s">
        <v>70</v>
      </c>
      <c r="B106" s="28" t="s">
        <v>48</v>
      </c>
      <c r="C106" s="22">
        <v>44780.434999999998</v>
      </c>
      <c r="D106" s="22"/>
      <c r="E106" s="23">
        <f t="shared" si="22"/>
        <v>60738.554444635934</v>
      </c>
      <c r="F106" s="23">
        <f t="shared" si="21"/>
        <v>60738.5</v>
      </c>
      <c r="G106" s="23">
        <f t="shared" si="17"/>
        <v>1.4342099995701574E-2</v>
      </c>
      <c r="J106" s="24">
        <f t="shared" si="18"/>
        <v>1.4342099995701574E-2</v>
      </c>
      <c r="O106" s="23">
        <f t="shared" ca="1" si="20"/>
        <v>3.255982660981438E-2</v>
      </c>
      <c r="P106" s="25">
        <f t="shared" si="23"/>
        <v>7.8250308875000008E-3</v>
      </c>
      <c r="Q106" s="26">
        <f t="shared" si="24"/>
        <v>29761.934999999998</v>
      </c>
      <c r="R106" s="29">
        <f t="shared" si="19"/>
        <v>2.0569583228670309E-4</v>
      </c>
    </row>
    <row r="107" spans="1:18" s="23" customFormat="1" x14ac:dyDescent="0.2">
      <c r="A107" s="23" t="s">
        <v>70</v>
      </c>
      <c r="B107" s="28" t="s">
        <v>48</v>
      </c>
      <c r="C107" s="22">
        <v>44791.485999999997</v>
      </c>
      <c r="D107" s="22"/>
      <c r="E107" s="23">
        <f t="shared" si="22"/>
        <v>60780.505600447032</v>
      </c>
      <c r="F107" s="23">
        <f t="shared" si="21"/>
        <v>60780.5</v>
      </c>
      <c r="G107" s="23">
        <f t="shared" si="17"/>
        <v>1.4752999995835125E-3</v>
      </c>
      <c r="J107" s="24">
        <f t="shared" si="18"/>
        <v>1.4752999995835125E-3</v>
      </c>
      <c r="O107" s="23">
        <f t="shared" ca="1" si="20"/>
        <v>3.2449420757289654E-2</v>
      </c>
      <c r="P107" s="25">
        <f t="shared" si="23"/>
        <v>7.813440987500031E-3</v>
      </c>
      <c r="Q107" s="26">
        <f t="shared" si="24"/>
        <v>29772.985999999997</v>
      </c>
      <c r="R107" s="29">
        <f t="shared" si="19"/>
        <v>2.1765100887711121E-6</v>
      </c>
    </row>
    <row r="108" spans="1:18" s="23" customFormat="1" x14ac:dyDescent="0.2">
      <c r="A108" s="23" t="s">
        <v>70</v>
      </c>
      <c r="B108" s="28"/>
      <c r="C108" s="22">
        <v>44793.466999999997</v>
      </c>
      <c r="D108" s="22"/>
      <c r="E108" s="23">
        <f t="shared" si="22"/>
        <v>60788.025756058443</v>
      </c>
      <c r="F108" s="23">
        <f t="shared" si="21"/>
        <v>60788</v>
      </c>
      <c r="G108" s="23">
        <f t="shared" si="17"/>
        <v>6.7847999962395988E-3</v>
      </c>
      <c r="J108" s="24">
        <f t="shared" si="18"/>
        <v>6.7847999962395988E-3</v>
      </c>
      <c r="O108" s="23">
        <f t="shared" ca="1" si="20"/>
        <v>3.2429705426481686E-2</v>
      </c>
      <c r="P108" s="25">
        <f t="shared" si="23"/>
        <v>7.8113528000000043E-3</v>
      </c>
      <c r="Q108" s="26">
        <f t="shared" si="24"/>
        <v>29774.966999999997</v>
      </c>
      <c r="R108" s="29">
        <f t="shared" si="19"/>
        <v>4.603351098897286E-5</v>
      </c>
    </row>
    <row r="109" spans="1:18" s="23" customFormat="1" x14ac:dyDescent="0.2">
      <c r="A109" s="23" t="s">
        <v>70</v>
      </c>
      <c r="B109" s="28"/>
      <c r="C109" s="22">
        <v>44811.379000000001</v>
      </c>
      <c r="D109" s="22"/>
      <c r="E109" s="23">
        <f t="shared" si="22"/>
        <v>60856.022236276389</v>
      </c>
      <c r="F109" s="23">
        <f t="shared" si="21"/>
        <v>60856</v>
      </c>
      <c r="G109" s="23">
        <f t="shared" si="17"/>
        <v>5.8576000010361895E-3</v>
      </c>
      <c r="J109" s="24">
        <f t="shared" si="18"/>
        <v>5.8576000010361895E-3</v>
      </c>
      <c r="O109" s="23">
        <f t="shared" ca="1" si="20"/>
        <v>3.2250953093822643E-2</v>
      </c>
      <c r="P109" s="25">
        <f t="shared" si="23"/>
        <v>7.7921632000000074E-3</v>
      </c>
      <c r="Q109" s="26">
        <f t="shared" si="24"/>
        <v>29792.879000000001</v>
      </c>
      <c r="R109" s="29">
        <f t="shared" si="19"/>
        <v>3.431147777213917E-5</v>
      </c>
    </row>
    <row r="110" spans="1:18" s="23" customFormat="1" x14ac:dyDescent="0.2">
      <c r="A110" s="23" t="s">
        <v>70</v>
      </c>
      <c r="B110" s="28"/>
      <c r="C110" s="22">
        <v>44811.381000000001</v>
      </c>
      <c r="D110" s="22"/>
      <c r="E110" s="23">
        <f t="shared" si="22"/>
        <v>60856.029828558683</v>
      </c>
      <c r="F110" s="23">
        <f t="shared" si="21"/>
        <v>60856</v>
      </c>
      <c r="G110" s="23">
        <f t="shared" si="17"/>
        <v>7.8576000014436431E-3</v>
      </c>
      <c r="J110" s="24">
        <f t="shared" si="18"/>
        <v>7.8576000014436431E-3</v>
      </c>
      <c r="O110" s="23">
        <f t="shared" ca="1" si="20"/>
        <v>3.2250953093822643E-2</v>
      </c>
      <c r="P110" s="25">
        <f t="shared" si="23"/>
        <v>7.7921632000000074E-3</v>
      </c>
      <c r="Q110" s="26">
        <f t="shared" si="24"/>
        <v>29792.881000000001</v>
      </c>
      <c r="R110" s="29">
        <f t="shared" si="19"/>
        <v>6.1741877782687144E-5</v>
      </c>
    </row>
    <row r="111" spans="1:18" s="23" customFormat="1" x14ac:dyDescent="0.2">
      <c r="A111" s="23" t="s">
        <v>70</v>
      </c>
      <c r="B111" s="28"/>
      <c r="C111" s="22">
        <v>44811.381999999998</v>
      </c>
      <c r="D111" s="22"/>
      <c r="E111" s="23">
        <f t="shared" si="22"/>
        <v>60856.033624699819</v>
      </c>
      <c r="F111" s="23">
        <f t="shared" si="21"/>
        <v>60856</v>
      </c>
      <c r="G111" s="23">
        <f t="shared" si="17"/>
        <v>8.8575999980093911E-3</v>
      </c>
      <c r="J111" s="24">
        <f t="shared" si="18"/>
        <v>8.8575999980093911E-3</v>
      </c>
      <c r="O111" s="23">
        <f t="shared" ca="1" si="20"/>
        <v>3.2250953093822643E-2</v>
      </c>
      <c r="P111" s="25">
        <f t="shared" si="23"/>
        <v>7.7921632000000074E-3</v>
      </c>
      <c r="Q111" s="26">
        <f t="shared" si="24"/>
        <v>29792.881999999998</v>
      </c>
      <c r="R111" s="29">
        <f t="shared" si="19"/>
        <v>7.845707772473596E-5</v>
      </c>
    </row>
    <row r="112" spans="1:18" s="23" customFormat="1" x14ac:dyDescent="0.2">
      <c r="A112" s="23" t="s">
        <v>70</v>
      </c>
      <c r="B112" s="28"/>
      <c r="C112" s="22">
        <v>44817.436000000002</v>
      </c>
      <c r="D112" s="22"/>
      <c r="E112" s="23">
        <f t="shared" si="22"/>
        <v>60879.015463201358</v>
      </c>
      <c r="F112" s="23">
        <f t="shared" si="21"/>
        <v>60879</v>
      </c>
      <c r="G112" s="23">
        <f t="shared" si="17"/>
        <v>4.0734000067459419E-3</v>
      </c>
      <c r="J112" s="24">
        <f t="shared" si="18"/>
        <v>4.0734000067459419E-3</v>
      </c>
      <c r="O112" s="23">
        <f t="shared" ca="1" si="20"/>
        <v>3.219049274601149E-2</v>
      </c>
      <c r="P112" s="25">
        <f t="shared" si="23"/>
        <v>7.7855679500000163E-3</v>
      </c>
      <c r="Q112" s="26">
        <f t="shared" si="24"/>
        <v>29798.936000000002</v>
      </c>
      <c r="R112" s="29">
        <f t="shared" si="19"/>
        <v>1.6592587614957841E-5</v>
      </c>
    </row>
    <row r="113" spans="1:18" s="23" customFormat="1" x14ac:dyDescent="0.2">
      <c r="A113" s="23" t="s">
        <v>70</v>
      </c>
      <c r="B113" s="28"/>
      <c r="C113" s="22">
        <v>44874.317000000003</v>
      </c>
      <c r="D113" s="22"/>
      <c r="E113" s="23">
        <f t="shared" si="22"/>
        <v>61094.943767761215</v>
      </c>
      <c r="F113" s="23">
        <f t="shared" si="21"/>
        <v>61095</v>
      </c>
      <c r="G113" s="23">
        <f t="shared" ref="G113:G144" si="25">+C113-(C$7+F113*C$8)</f>
        <v>-1.4812999994319398E-2</v>
      </c>
      <c r="J113" s="24">
        <f t="shared" ref="J113:J144" si="26">G113</f>
        <v>-1.4812999994319398E-2</v>
      </c>
      <c r="O113" s="23">
        <f t="shared" ca="1" si="20"/>
        <v>3.1622691218741616E-2</v>
      </c>
      <c r="P113" s="25">
        <f t="shared" si="23"/>
        <v>7.7210487500000147E-3</v>
      </c>
      <c r="Q113" s="26">
        <f t="shared" si="24"/>
        <v>29855.817000000003</v>
      </c>
      <c r="R113" s="29">
        <f t="shared" ref="R113:R144" si="27">+(U113-G113)^2</f>
        <v>2.1942496883170648E-4</v>
      </c>
    </row>
    <row r="114" spans="1:18" s="23" customFormat="1" x14ac:dyDescent="0.2">
      <c r="A114" s="23" t="s">
        <v>71</v>
      </c>
      <c r="B114" s="28"/>
      <c r="C114" s="22">
        <v>44874.334999999999</v>
      </c>
      <c r="D114" s="22"/>
      <c r="E114" s="23">
        <f t="shared" si="22"/>
        <v>61095.012098301835</v>
      </c>
      <c r="F114" s="23">
        <f t="shared" si="21"/>
        <v>61095</v>
      </c>
      <c r="G114" s="23">
        <f t="shared" si="25"/>
        <v>3.1870000020717271E-3</v>
      </c>
      <c r="J114" s="24">
        <f t="shared" si="26"/>
        <v>3.1870000020717271E-3</v>
      </c>
      <c r="O114" s="23">
        <f t="shared" ref="O114:O145" ca="1" si="28">+C$11+C$12*F114</f>
        <v>3.1622691218741616E-2</v>
      </c>
      <c r="P114" s="25">
        <f t="shared" si="23"/>
        <v>7.7210487500000147E-3</v>
      </c>
      <c r="Q114" s="26">
        <f t="shared" si="24"/>
        <v>29855.834999999999</v>
      </c>
      <c r="R114" s="29">
        <f t="shared" si="27"/>
        <v>1.0156969013205189E-5</v>
      </c>
    </row>
    <row r="115" spans="1:18" s="23" customFormat="1" x14ac:dyDescent="0.2">
      <c r="A115" s="23" t="s">
        <v>71</v>
      </c>
      <c r="B115" s="28"/>
      <c r="C115" s="22">
        <v>44879.339</v>
      </c>
      <c r="D115" s="22"/>
      <c r="E115" s="23">
        <f t="shared" si="22"/>
        <v>61114.007988599435</v>
      </c>
      <c r="F115" s="23">
        <f t="shared" ref="F115:F146" si="29">ROUND(2*E115,0)/2</f>
        <v>61114</v>
      </c>
      <c r="G115" s="23">
        <f t="shared" si="25"/>
        <v>2.1044000022811815E-3</v>
      </c>
      <c r="J115" s="24">
        <f t="shared" si="26"/>
        <v>2.1044000022811815E-3</v>
      </c>
      <c r="O115" s="23">
        <f t="shared" ca="1" si="28"/>
        <v>3.1572745714028072E-2</v>
      </c>
      <c r="P115" s="25">
        <f t="shared" si="23"/>
        <v>7.7151502000000205E-3</v>
      </c>
      <c r="Q115" s="26">
        <f t="shared" si="24"/>
        <v>29860.839</v>
      </c>
      <c r="R115" s="29">
        <f t="shared" si="27"/>
        <v>4.4284993696010366E-6</v>
      </c>
    </row>
    <row r="116" spans="1:18" s="23" customFormat="1" x14ac:dyDescent="0.2">
      <c r="A116" s="23" t="s">
        <v>72</v>
      </c>
      <c r="B116" s="28" t="s">
        <v>48</v>
      </c>
      <c r="C116" s="22">
        <v>44910.296000000002</v>
      </c>
      <c r="D116" s="22"/>
      <c r="E116" s="23">
        <f t="shared" si="22"/>
        <v>61231.525130074791</v>
      </c>
      <c r="F116" s="23">
        <f t="shared" si="29"/>
        <v>61231.5</v>
      </c>
      <c r="G116" s="23">
        <f t="shared" si="25"/>
        <v>6.6198999993503094E-3</v>
      </c>
      <c r="J116" s="24">
        <f t="shared" si="26"/>
        <v>6.6198999993503094E-3</v>
      </c>
      <c r="O116" s="23">
        <f t="shared" ca="1" si="28"/>
        <v>3.1263872198036335E-2</v>
      </c>
      <c r="P116" s="25">
        <f t="shared" si="23"/>
        <v>7.6778703875000354E-3</v>
      </c>
      <c r="Q116" s="26">
        <f t="shared" si="24"/>
        <v>29891.796000000002</v>
      </c>
      <c r="R116" s="29">
        <f t="shared" si="27"/>
        <v>4.3823076001398226E-5</v>
      </c>
    </row>
    <row r="117" spans="1:18" s="23" customFormat="1" x14ac:dyDescent="0.2">
      <c r="A117" s="23" t="s">
        <v>73</v>
      </c>
      <c r="B117" s="28"/>
      <c r="C117" s="22">
        <v>45075.593999999997</v>
      </c>
      <c r="D117" s="22"/>
      <c r="E117" s="23">
        <f t="shared" ref="E117:E148" si="30">+(C117-C$7)/C$8</f>
        <v>61859.019669325731</v>
      </c>
      <c r="F117" s="23">
        <f t="shared" si="29"/>
        <v>61859</v>
      </c>
      <c r="G117" s="23">
        <f t="shared" si="25"/>
        <v>5.1813999962178059E-3</v>
      </c>
      <c r="J117" s="24">
        <f t="shared" si="26"/>
        <v>5.1813999962178059E-3</v>
      </c>
      <c r="O117" s="23">
        <f t="shared" ca="1" si="28"/>
        <v>2.9614356187101842E-2</v>
      </c>
      <c r="P117" s="25">
        <f t="shared" ref="P117:P148" si="31">+D$11+D$12*F117+D$13*F117^2</f>
        <v>7.4554059499999936E-3</v>
      </c>
      <c r="Q117" s="26">
        <f t="shared" ref="Q117:Q148" si="32">+C117-15018.5</f>
        <v>30057.093999999997</v>
      </c>
      <c r="R117" s="29">
        <f t="shared" si="27"/>
        <v>2.6846905920805881E-5</v>
      </c>
    </row>
    <row r="118" spans="1:18" s="23" customFormat="1" x14ac:dyDescent="0.2">
      <c r="A118" s="23" t="s">
        <v>73</v>
      </c>
      <c r="B118" s="28"/>
      <c r="C118" s="22">
        <v>45104.563999999998</v>
      </c>
      <c r="D118" s="22"/>
      <c r="E118" s="23">
        <f t="shared" si="30"/>
        <v>61968.993878342786</v>
      </c>
      <c r="F118" s="23">
        <f t="shared" si="29"/>
        <v>61969</v>
      </c>
      <c r="G118" s="23">
        <f t="shared" si="25"/>
        <v>-1.6125999973155558E-3</v>
      </c>
      <c r="J118" s="24">
        <f t="shared" si="26"/>
        <v>-1.6125999973155558E-3</v>
      </c>
      <c r="O118" s="23">
        <f t="shared" ca="1" si="28"/>
        <v>2.9325198001918101E-2</v>
      </c>
      <c r="P118" s="25">
        <f t="shared" si="31"/>
        <v>7.4123519500000068E-3</v>
      </c>
      <c r="Q118" s="26">
        <f t="shared" si="32"/>
        <v>30086.063999999998</v>
      </c>
      <c r="R118" s="29">
        <f t="shared" si="27"/>
        <v>2.6004787513421306E-6</v>
      </c>
    </row>
    <row r="119" spans="1:18" s="23" customFormat="1" x14ac:dyDescent="0.2">
      <c r="A119" s="23" t="s">
        <v>74</v>
      </c>
      <c r="B119" s="28" t="s">
        <v>48</v>
      </c>
      <c r="C119" s="22">
        <v>45139.482000000004</v>
      </c>
      <c r="D119" s="22"/>
      <c r="E119" s="23">
        <f t="shared" si="30"/>
        <v>62101.547534899844</v>
      </c>
      <c r="F119" s="23">
        <f t="shared" si="29"/>
        <v>62101.5</v>
      </c>
      <c r="G119" s="23">
        <f t="shared" si="25"/>
        <v>1.2521900003775954E-2</v>
      </c>
      <c r="J119" s="24">
        <f t="shared" si="26"/>
        <v>1.2521900003775954E-2</v>
      </c>
      <c r="O119" s="23">
        <f t="shared" ca="1" si="28"/>
        <v>2.8976893824310429E-2</v>
      </c>
      <c r="P119" s="25">
        <f t="shared" si="31"/>
        <v>7.3588848875000279E-3</v>
      </c>
      <c r="Q119" s="26">
        <f t="shared" si="32"/>
        <v>30120.982000000004</v>
      </c>
      <c r="R119" s="29">
        <f t="shared" si="27"/>
        <v>1.5679797970456424E-4</v>
      </c>
    </row>
    <row r="120" spans="1:18" s="23" customFormat="1" x14ac:dyDescent="0.2">
      <c r="A120" s="23" t="s">
        <v>74</v>
      </c>
      <c r="B120" s="28"/>
      <c r="C120" s="22">
        <v>45175.434999999998</v>
      </c>
      <c r="D120" s="22"/>
      <c r="E120" s="23">
        <f t="shared" si="30"/>
        <v>62238.030197543587</v>
      </c>
      <c r="F120" s="23">
        <f t="shared" si="29"/>
        <v>62238</v>
      </c>
      <c r="G120" s="23">
        <f t="shared" si="25"/>
        <v>7.954799999424722E-3</v>
      </c>
      <c r="J120" s="24">
        <f t="shared" si="26"/>
        <v>7.954799999424722E-3</v>
      </c>
      <c r="O120" s="23">
        <f t="shared" ca="1" si="28"/>
        <v>2.8618074803605148E-2</v>
      </c>
      <c r="P120" s="25">
        <f t="shared" si="31"/>
        <v>7.301967800000031E-3</v>
      </c>
      <c r="Q120" s="26">
        <f t="shared" si="32"/>
        <v>30156.934999999998</v>
      </c>
      <c r="R120" s="29">
        <f t="shared" si="27"/>
        <v>6.3278843030847563E-5</v>
      </c>
    </row>
    <row r="121" spans="1:18" s="23" customFormat="1" x14ac:dyDescent="0.2">
      <c r="A121" s="23" t="s">
        <v>74</v>
      </c>
      <c r="B121" s="28"/>
      <c r="C121" s="22">
        <v>45175.438000000002</v>
      </c>
      <c r="D121" s="22"/>
      <c r="E121" s="23">
        <f t="shared" si="30"/>
        <v>62238.041585967047</v>
      </c>
      <c r="F121" s="23">
        <f t="shared" si="29"/>
        <v>62238</v>
      </c>
      <c r="G121" s="23">
        <f t="shared" si="25"/>
        <v>1.0954800003673881E-2</v>
      </c>
      <c r="J121" s="24">
        <f t="shared" si="26"/>
        <v>1.0954800003673881E-2</v>
      </c>
      <c r="O121" s="23">
        <f t="shared" ca="1" si="28"/>
        <v>2.8618074803605148E-2</v>
      </c>
      <c r="P121" s="25">
        <f t="shared" si="31"/>
        <v>7.301967800000031E-3</v>
      </c>
      <c r="Q121" s="26">
        <f t="shared" si="32"/>
        <v>30156.938000000002</v>
      </c>
      <c r="R121" s="29">
        <f t="shared" si="27"/>
        <v>1.2000764312049327E-4</v>
      </c>
    </row>
    <row r="122" spans="1:18" s="23" customFormat="1" x14ac:dyDescent="0.2">
      <c r="A122" s="23" t="s">
        <v>75</v>
      </c>
      <c r="B122" s="28" t="s">
        <v>48</v>
      </c>
      <c r="C122" s="22">
        <v>45197.434999999998</v>
      </c>
      <c r="D122" s="22"/>
      <c r="E122" s="23">
        <f t="shared" si="30"/>
        <v>62321.545302768827</v>
      </c>
      <c r="F122" s="23">
        <f t="shared" si="29"/>
        <v>62321.5</v>
      </c>
      <c r="G122" s="23">
        <f t="shared" si="25"/>
        <v>1.1933899993891828E-2</v>
      </c>
      <c r="J122" s="24">
        <f t="shared" si="26"/>
        <v>1.1933899993891828E-2</v>
      </c>
      <c r="O122" s="23">
        <f t="shared" ca="1" si="28"/>
        <v>2.8398577453942947E-2</v>
      </c>
      <c r="P122" s="25">
        <f t="shared" si="31"/>
        <v>7.2662318875000298E-3</v>
      </c>
      <c r="Q122" s="26">
        <f t="shared" si="32"/>
        <v>30178.934999999998</v>
      </c>
      <c r="R122" s="29">
        <f t="shared" si="27"/>
        <v>1.4241796906421138E-4</v>
      </c>
    </row>
    <row r="123" spans="1:18" s="23" customFormat="1" x14ac:dyDescent="0.2">
      <c r="A123" s="23" t="s">
        <v>75</v>
      </c>
      <c r="B123" s="28" t="s">
        <v>48</v>
      </c>
      <c r="C123" s="22">
        <v>45207.428999999996</v>
      </c>
      <c r="D123" s="22"/>
      <c r="E123" s="23">
        <f t="shared" si="30"/>
        <v>62359.483937387959</v>
      </c>
      <c r="F123" s="23">
        <f t="shared" si="29"/>
        <v>62359.5</v>
      </c>
      <c r="G123" s="23">
        <f t="shared" si="25"/>
        <v>-4.2313000012654811E-3</v>
      </c>
      <c r="J123" s="24">
        <f t="shared" si="26"/>
        <v>-4.2313000012654811E-3</v>
      </c>
      <c r="O123" s="23">
        <f t="shared" ca="1" si="28"/>
        <v>2.829868644451583E-2</v>
      </c>
      <c r="P123" s="25">
        <f t="shared" si="31"/>
        <v>7.2497379875000323E-3</v>
      </c>
      <c r="Q123" s="26">
        <f t="shared" si="32"/>
        <v>30188.928999999996</v>
      </c>
      <c r="R123" s="29">
        <f t="shared" si="27"/>
        <v>1.790389970070926E-5</v>
      </c>
    </row>
    <row r="124" spans="1:18" s="23" customFormat="1" x14ac:dyDescent="0.2">
      <c r="A124" s="23" t="s">
        <v>75</v>
      </c>
      <c r="B124" s="28" t="s">
        <v>48</v>
      </c>
      <c r="C124" s="22">
        <v>45207.432999999997</v>
      </c>
      <c r="D124" s="22"/>
      <c r="E124" s="23">
        <f t="shared" si="30"/>
        <v>62359.499121952547</v>
      </c>
      <c r="F124" s="23">
        <f t="shared" si="29"/>
        <v>62359.5</v>
      </c>
      <c r="G124" s="23">
        <f t="shared" si="25"/>
        <v>-2.3130000045057386E-4</v>
      </c>
      <c r="J124" s="24">
        <f t="shared" si="26"/>
        <v>-2.3130000045057386E-4</v>
      </c>
      <c r="O124" s="23">
        <f t="shared" ca="1" si="28"/>
        <v>2.829868644451583E-2</v>
      </c>
      <c r="P124" s="25">
        <f t="shared" si="31"/>
        <v>7.2497379875000323E-3</v>
      </c>
      <c r="Q124" s="26">
        <f t="shared" si="32"/>
        <v>30188.932999999997</v>
      </c>
      <c r="R124" s="29">
        <f t="shared" si="27"/>
        <v>5.3499690208435469E-8</v>
      </c>
    </row>
    <row r="125" spans="1:18" s="23" customFormat="1" x14ac:dyDescent="0.2">
      <c r="A125" s="23" t="s">
        <v>76</v>
      </c>
      <c r="B125" s="28" t="s">
        <v>48</v>
      </c>
      <c r="C125" s="22">
        <v>45257.23</v>
      </c>
      <c r="D125" s="22"/>
      <c r="E125" s="23">
        <f t="shared" si="30"/>
        <v>62548.535562629892</v>
      </c>
      <c r="F125" s="23">
        <f t="shared" si="29"/>
        <v>62548.5</v>
      </c>
      <c r="G125" s="23">
        <f t="shared" si="25"/>
        <v>9.3681000071228482E-3</v>
      </c>
      <c r="J125" s="24">
        <f t="shared" si="26"/>
        <v>9.3681000071228482E-3</v>
      </c>
      <c r="O125" s="23">
        <f t="shared" ca="1" si="28"/>
        <v>2.7801860108154691E-2</v>
      </c>
      <c r="P125" s="25">
        <f t="shared" si="31"/>
        <v>7.1655573875000211E-3</v>
      </c>
      <c r="Q125" s="26">
        <f t="shared" si="32"/>
        <v>30238.730000000003</v>
      </c>
      <c r="R125" s="29">
        <f t="shared" si="27"/>
        <v>8.776129774345511E-5</v>
      </c>
    </row>
    <row r="126" spans="1:18" s="23" customFormat="1" x14ac:dyDescent="0.2">
      <c r="A126" s="23" t="s">
        <v>77</v>
      </c>
      <c r="B126" s="28"/>
      <c r="C126" s="22">
        <v>45432.535000000003</v>
      </c>
      <c r="D126" s="22"/>
      <c r="E126" s="23">
        <f t="shared" si="30"/>
        <v>63214.018086334901</v>
      </c>
      <c r="F126" s="23">
        <f t="shared" si="29"/>
        <v>63214</v>
      </c>
      <c r="G126" s="23">
        <f t="shared" si="25"/>
        <v>4.764400000567548E-3</v>
      </c>
      <c r="J126" s="24">
        <f t="shared" si="26"/>
        <v>4.764400000567548E-3</v>
      </c>
      <c r="O126" s="23">
        <f t="shared" ca="1" si="28"/>
        <v>2.6052453087793082E-2</v>
      </c>
      <c r="P126" s="25">
        <f t="shared" si="31"/>
        <v>6.8407101999999886E-3</v>
      </c>
      <c r="Q126" s="26">
        <f t="shared" si="32"/>
        <v>30414.035000000003</v>
      </c>
      <c r="R126" s="29">
        <f t="shared" si="27"/>
        <v>2.2699507365408053E-5</v>
      </c>
    </row>
    <row r="127" spans="1:18" s="23" customFormat="1" x14ac:dyDescent="0.2">
      <c r="A127" s="23" t="s">
        <v>77</v>
      </c>
      <c r="B127" s="28"/>
      <c r="C127" s="22">
        <v>45432.538</v>
      </c>
      <c r="D127" s="22"/>
      <c r="E127" s="23">
        <f t="shared" si="30"/>
        <v>63214.029474758325</v>
      </c>
      <c r="F127" s="23">
        <f t="shared" si="29"/>
        <v>63214</v>
      </c>
      <c r="G127" s="23">
        <f t="shared" si="25"/>
        <v>7.7643999975407496E-3</v>
      </c>
      <c r="J127" s="24">
        <f t="shared" si="26"/>
        <v>7.7643999975407496E-3</v>
      </c>
      <c r="O127" s="23">
        <f t="shared" ca="1" si="28"/>
        <v>2.6052453087793082E-2</v>
      </c>
      <c r="P127" s="25">
        <f t="shared" si="31"/>
        <v>6.8407101999999886E-3</v>
      </c>
      <c r="Q127" s="26">
        <f t="shared" si="32"/>
        <v>30414.038</v>
      </c>
      <c r="R127" s="29">
        <f t="shared" si="27"/>
        <v>6.0285907321810792E-5</v>
      </c>
    </row>
    <row r="128" spans="1:18" s="23" customFormat="1" x14ac:dyDescent="0.2">
      <c r="A128" s="23" t="s">
        <v>78</v>
      </c>
      <c r="B128" s="28"/>
      <c r="C128" s="22">
        <v>45490.487000000001</v>
      </c>
      <c r="D128" s="22"/>
      <c r="E128" s="23">
        <f t="shared" si="30"/>
        <v>63434.012058062748</v>
      </c>
      <c r="F128" s="23">
        <f t="shared" si="29"/>
        <v>63434</v>
      </c>
      <c r="G128" s="23">
        <f t="shared" si="25"/>
        <v>3.1764000013936311E-3</v>
      </c>
      <c r="J128" s="24">
        <f t="shared" si="26"/>
        <v>3.1764000013936311E-3</v>
      </c>
      <c r="O128" s="23">
        <f t="shared" ca="1" si="28"/>
        <v>2.5474136717425599E-2</v>
      </c>
      <c r="P128" s="25">
        <f t="shared" si="31"/>
        <v>6.7235821999999945E-3</v>
      </c>
      <c r="Q128" s="26">
        <f t="shared" si="32"/>
        <v>30471.987000000001</v>
      </c>
      <c r="R128" s="29">
        <f t="shared" si="27"/>
        <v>1.0089516968853459E-5</v>
      </c>
    </row>
    <row r="129" spans="1:27" s="23" customFormat="1" x14ac:dyDescent="0.2">
      <c r="A129" s="23" t="s">
        <v>78</v>
      </c>
      <c r="B129" s="28" t="s">
        <v>48</v>
      </c>
      <c r="C129" s="22">
        <v>45531.453000000001</v>
      </c>
      <c r="D129" s="22"/>
      <c r="E129" s="23">
        <f t="shared" si="30"/>
        <v>63589.524776274433</v>
      </c>
      <c r="F129" s="23">
        <f t="shared" si="29"/>
        <v>63589.5</v>
      </c>
      <c r="G129" s="23">
        <f t="shared" si="25"/>
        <v>6.5267000027233735E-3</v>
      </c>
      <c r="J129" s="24">
        <f t="shared" si="26"/>
        <v>6.5267000027233735E-3</v>
      </c>
      <c r="O129" s="23">
        <f t="shared" ca="1" si="28"/>
        <v>2.5065372192006774E-2</v>
      </c>
      <c r="P129" s="25">
        <f t="shared" si="31"/>
        <v>6.6378744875000006E-3</v>
      </c>
      <c r="Q129" s="26">
        <f t="shared" si="32"/>
        <v>30512.953000000001</v>
      </c>
      <c r="R129" s="29">
        <f t="shared" si="27"/>
        <v>4.2597812925549283E-5</v>
      </c>
    </row>
    <row r="130" spans="1:27" s="23" customFormat="1" x14ac:dyDescent="0.2">
      <c r="A130" s="23" t="s">
        <v>78</v>
      </c>
      <c r="B130" s="28" t="s">
        <v>48</v>
      </c>
      <c r="C130" s="22">
        <v>45531.457000000002</v>
      </c>
      <c r="D130" s="22"/>
      <c r="E130" s="23">
        <f t="shared" si="30"/>
        <v>63589.539960839022</v>
      </c>
      <c r="F130" s="23">
        <f t="shared" si="29"/>
        <v>63589.5</v>
      </c>
      <c r="G130" s="23">
        <f t="shared" si="25"/>
        <v>1.0526700003538281E-2</v>
      </c>
      <c r="J130" s="24">
        <f t="shared" si="26"/>
        <v>1.0526700003538281E-2</v>
      </c>
      <c r="O130" s="23">
        <f t="shared" ca="1" si="28"/>
        <v>2.5065372192006774E-2</v>
      </c>
      <c r="P130" s="25">
        <f t="shared" si="31"/>
        <v>6.6378744875000006E-3</v>
      </c>
      <c r="Q130" s="26">
        <f t="shared" si="32"/>
        <v>30512.957000000002</v>
      </c>
      <c r="R130" s="29">
        <f t="shared" si="27"/>
        <v>1.1081141296449284E-4</v>
      </c>
    </row>
    <row r="131" spans="1:27" s="23" customFormat="1" x14ac:dyDescent="0.2">
      <c r="A131" s="23" t="s">
        <v>79</v>
      </c>
      <c r="B131" s="28" t="s">
        <v>48</v>
      </c>
      <c r="C131" s="22">
        <v>45564.385000000002</v>
      </c>
      <c r="D131" s="22"/>
      <c r="E131" s="23">
        <f t="shared" si="30"/>
        <v>63714.539296514318</v>
      </c>
      <c r="F131" s="23">
        <f t="shared" si="29"/>
        <v>63714.5</v>
      </c>
      <c r="G131" s="23">
        <f t="shared" si="25"/>
        <v>1.0351700002502184E-2</v>
      </c>
      <c r="J131" s="24">
        <f t="shared" si="26"/>
        <v>1.0351700002502184E-2</v>
      </c>
      <c r="O131" s="23">
        <f t="shared" ca="1" si="28"/>
        <v>2.473678334520707E-2</v>
      </c>
      <c r="P131" s="25">
        <f t="shared" si="31"/>
        <v>6.567224487500023E-3</v>
      </c>
      <c r="Q131" s="26">
        <f t="shared" si="32"/>
        <v>30545.885000000002</v>
      </c>
      <c r="R131" s="29">
        <f t="shared" si="27"/>
        <v>1.0715769294180373E-4</v>
      </c>
    </row>
    <row r="132" spans="1:27" s="23" customFormat="1" x14ac:dyDescent="0.2">
      <c r="A132" s="23" t="s">
        <v>80</v>
      </c>
      <c r="B132" s="28" t="s">
        <v>48</v>
      </c>
      <c r="C132" s="22">
        <v>45612.322999999997</v>
      </c>
      <c r="D132" s="22"/>
      <c r="E132" s="23">
        <f t="shared" si="30"/>
        <v>63896.51871080009</v>
      </c>
      <c r="F132" s="23">
        <f t="shared" si="29"/>
        <v>63896.5</v>
      </c>
      <c r="G132" s="23">
        <f t="shared" si="25"/>
        <v>4.9288999944110401E-3</v>
      </c>
      <c r="J132" s="24">
        <f t="shared" si="26"/>
        <v>4.9288999944110401E-3</v>
      </c>
      <c r="O132" s="23">
        <f t="shared" ca="1" si="28"/>
        <v>2.4258357984266704E-2</v>
      </c>
      <c r="P132" s="25">
        <f t="shared" si="31"/>
        <v>6.4615643875000073E-3</v>
      </c>
      <c r="Q132" s="26">
        <f t="shared" si="32"/>
        <v>30593.822999999997</v>
      </c>
      <c r="R132" s="29">
        <f t="shared" si="27"/>
        <v>2.429405515490515E-5</v>
      </c>
    </row>
    <row r="133" spans="1:27" s="23" customFormat="1" x14ac:dyDescent="0.2">
      <c r="A133" s="23" t="s">
        <v>80</v>
      </c>
      <c r="B133" s="28" t="s">
        <v>48</v>
      </c>
      <c r="C133" s="22">
        <v>45621.279999999999</v>
      </c>
      <c r="D133" s="22"/>
      <c r="E133" s="23">
        <f t="shared" si="30"/>
        <v>63930.520747050206</v>
      </c>
      <c r="F133" s="23">
        <f t="shared" si="29"/>
        <v>63930.5</v>
      </c>
      <c r="G133" s="23">
        <f t="shared" si="25"/>
        <v>5.4652999970130622E-3</v>
      </c>
      <c r="J133" s="24">
        <f t="shared" si="26"/>
        <v>5.4652999970130622E-3</v>
      </c>
      <c r="O133" s="23">
        <f t="shared" ca="1" si="28"/>
        <v>2.4168981817937168E-2</v>
      </c>
      <c r="P133" s="25">
        <f t="shared" si="31"/>
        <v>6.4414584875000236E-3</v>
      </c>
      <c r="Q133" s="26">
        <f t="shared" si="32"/>
        <v>30602.78</v>
      </c>
      <c r="R133" s="29">
        <f t="shared" si="27"/>
        <v>2.9869504057350978E-5</v>
      </c>
    </row>
    <row r="134" spans="1:27" s="23" customFormat="1" x14ac:dyDescent="0.2">
      <c r="A134" s="23" t="s">
        <v>81</v>
      </c>
      <c r="B134" s="28" t="s">
        <v>48</v>
      </c>
      <c r="C134" s="22">
        <v>45790.658000000003</v>
      </c>
      <c r="D134" s="22"/>
      <c r="E134" s="23">
        <f t="shared" si="30"/>
        <v>64573.503542179322</v>
      </c>
      <c r="F134" s="23">
        <f t="shared" si="29"/>
        <v>64573.5</v>
      </c>
      <c r="G134" s="23">
        <f t="shared" si="25"/>
        <v>9.3310000374913216E-4</v>
      </c>
      <c r="J134" s="24">
        <f t="shared" si="26"/>
        <v>9.3310000374913216E-4</v>
      </c>
      <c r="O134" s="23">
        <f t="shared" ca="1" si="28"/>
        <v>2.2478720789999518E-2</v>
      </c>
      <c r="P134" s="25">
        <f t="shared" si="31"/>
        <v>6.0394548875000176E-3</v>
      </c>
      <c r="Q134" s="26">
        <f t="shared" si="32"/>
        <v>30772.158000000003</v>
      </c>
      <c r="R134" s="29">
        <f t="shared" si="27"/>
        <v>8.7067561699663044E-7</v>
      </c>
    </row>
    <row r="135" spans="1:27" s="23" customFormat="1" x14ac:dyDescent="0.2">
      <c r="A135" s="23" t="s">
        <v>82</v>
      </c>
      <c r="B135" s="28"/>
      <c r="C135" s="22">
        <v>45830.567000000003</v>
      </c>
      <c r="D135" s="22"/>
      <c r="E135" s="23">
        <f t="shared" si="30"/>
        <v>64725.003739199048</v>
      </c>
      <c r="F135" s="23">
        <f t="shared" si="29"/>
        <v>64725</v>
      </c>
      <c r="G135" s="23">
        <f t="shared" si="25"/>
        <v>9.850000060396269E-4</v>
      </c>
      <c r="J135" s="24">
        <f t="shared" si="26"/>
        <v>9.850000060396269E-4</v>
      </c>
      <c r="O135" s="23">
        <f t="shared" ca="1" si="28"/>
        <v>2.2080471107678273E-2</v>
      </c>
      <c r="P135" s="25">
        <f t="shared" si="31"/>
        <v>5.9387187500000438E-3</v>
      </c>
      <c r="Q135" s="26">
        <f t="shared" si="32"/>
        <v>30812.067000000003</v>
      </c>
      <c r="R135" s="29">
        <f t="shared" si="27"/>
        <v>9.7022501189806502E-7</v>
      </c>
    </row>
    <row r="136" spans="1:27" s="23" customFormat="1" x14ac:dyDescent="0.2">
      <c r="A136" s="23" t="s">
        <v>82</v>
      </c>
      <c r="B136" s="28" t="s">
        <v>48</v>
      </c>
      <c r="C136" s="22">
        <v>45861.525999999998</v>
      </c>
      <c r="D136" s="22"/>
      <c r="E136" s="23">
        <f t="shared" si="30"/>
        <v>64842.52847295667</v>
      </c>
      <c r="F136" s="23">
        <f t="shared" si="29"/>
        <v>64842.5</v>
      </c>
      <c r="G136" s="23">
        <f t="shared" si="25"/>
        <v>7.5004999962402508E-3</v>
      </c>
      <c r="J136" s="24">
        <f t="shared" si="26"/>
        <v>7.5004999962402508E-3</v>
      </c>
      <c r="O136" s="23">
        <f t="shared" ca="1" si="28"/>
        <v>2.1771597591686564E-2</v>
      </c>
      <c r="P136" s="25">
        <f t="shared" si="31"/>
        <v>5.8590096875000275E-3</v>
      </c>
      <c r="Q136" s="26">
        <f t="shared" si="32"/>
        <v>30843.025999999998</v>
      </c>
      <c r="R136" s="29">
        <f t="shared" si="27"/>
        <v>5.62575001936E-5</v>
      </c>
    </row>
    <row r="137" spans="1:27" s="23" customFormat="1" x14ac:dyDescent="0.2">
      <c r="A137" s="23" t="s">
        <v>83</v>
      </c>
      <c r="B137" s="28" t="s">
        <v>48</v>
      </c>
      <c r="C137" s="22">
        <v>45897.347999999998</v>
      </c>
      <c r="D137" s="22"/>
      <c r="E137" s="23">
        <f t="shared" si="30"/>
        <v>64978.513841110231</v>
      </c>
      <c r="F137" s="23">
        <f t="shared" si="29"/>
        <v>64978.5</v>
      </c>
      <c r="G137" s="23">
        <f t="shared" si="25"/>
        <v>3.6460999981500208E-3</v>
      </c>
      <c r="J137" s="24">
        <f t="shared" si="26"/>
        <v>3.6460999981500208E-3</v>
      </c>
      <c r="O137" s="23">
        <f t="shared" ca="1" si="28"/>
        <v>2.1414092926368478E-2</v>
      </c>
      <c r="P137" s="25">
        <f t="shared" si="31"/>
        <v>5.7650268875000243E-3</v>
      </c>
      <c r="Q137" s="26">
        <f t="shared" si="32"/>
        <v>30878.847999999998</v>
      </c>
      <c r="R137" s="29">
        <f t="shared" si="27"/>
        <v>1.3294045196509582E-5</v>
      </c>
    </row>
    <row r="138" spans="1:27" x14ac:dyDescent="0.2">
      <c r="A138" s="23" t="s">
        <v>83</v>
      </c>
      <c r="B138" s="28" t="s">
        <v>48</v>
      </c>
      <c r="C138" s="22">
        <v>45897.35</v>
      </c>
      <c r="D138" s="22"/>
      <c r="E138" s="23">
        <f t="shared" si="30"/>
        <v>64978.521433392525</v>
      </c>
      <c r="F138" s="23">
        <f t="shared" si="29"/>
        <v>64978.5</v>
      </c>
      <c r="G138" s="23">
        <f t="shared" si="25"/>
        <v>5.6460999985574745E-3</v>
      </c>
      <c r="H138" s="23"/>
      <c r="I138" s="23"/>
      <c r="J138" s="24">
        <f t="shared" si="26"/>
        <v>5.6460999985574745E-3</v>
      </c>
      <c r="K138" s="23"/>
      <c r="L138" s="23"/>
      <c r="M138" s="23"/>
      <c r="N138" s="23"/>
      <c r="O138" s="23">
        <f t="shared" ca="1" si="28"/>
        <v>2.1414092926368478E-2</v>
      </c>
      <c r="P138" s="25">
        <f t="shared" si="31"/>
        <v>5.7650268875000243E-3</v>
      </c>
      <c r="Q138" s="26">
        <f t="shared" si="32"/>
        <v>30878.85</v>
      </c>
      <c r="R138" s="29">
        <f t="shared" si="27"/>
        <v>3.1878445193710715E-5</v>
      </c>
      <c r="X138" s="23"/>
      <c r="AA138" s="23"/>
    </row>
    <row r="139" spans="1:27" x14ac:dyDescent="0.2">
      <c r="A139" s="23" t="s">
        <v>83</v>
      </c>
      <c r="B139" s="28"/>
      <c r="C139" s="22">
        <v>45907.476999999999</v>
      </c>
      <c r="D139" s="22"/>
      <c r="E139" s="23">
        <f t="shared" si="30"/>
        <v>65016.964954784162</v>
      </c>
      <c r="F139" s="23">
        <f t="shared" si="29"/>
        <v>65017</v>
      </c>
      <c r="G139" s="23">
        <f t="shared" si="25"/>
        <v>-9.2317999951774254E-3</v>
      </c>
      <c r="H139" s="23"/>
      <c r="I139" s="23"/>
      <c r="J139" s="24">
        <f t="shared" si="26"/>
        <v>-9.2317999951774254E-3</v>
      </c>
      <c r="K139" s="23"/>
      <c r="L139" s="23"/>
      <c r="M139" s="23"/>
      <c r="N139" s="23"/>
      <c r="O139" s="23">
        <f t="shared" ca="1" si="28"/>
        <v>2.1312887561554167E-2</v>
      </c>
      <c r="P139" s="25">
        <f t="shared" si="31"/>
        <v>5.7380855499999939E-3</v>
      </c>
      <c r="Q139" s="26">
        <f t="shared" si="32"/>
        <v>30888.976999999999</v>
      </c>
      <c r="R139" s="29">
        <f t="shared" si="27"/>
        <v>8.5226131150957919E-5</v>
      </c>
      <c r="X139" s="23"/>
      <c r="AA139" s="23"/>
    </row>
    <row r="140" spans="1:27" x14ac:dyDescent="0.2">
      <c r="A140" s="23" t="s">
        <v>84</v>
      </c>
      <c r="B140" s="28" t="s">
        <v>48</v>
      </c>
      <c r="C140" s="22">
        <v>46342.281999999999</v>
      </c>
      <c r="D140" s="22"/>
      <c r="E140" s="23">
        <f t="shared" si="30"/>
        <v>66667.5461060323</v>
      </c>
      <c r="F140" s="23">
        <f t="shared" si="29"/>
        <v>66667.5</v>
      </c>
      <c r="G140" s="23">
        <f t="shared" si="25"/>
        <v>1.2145499997131992E-2</v>
      </c>
      <c r="H140" s="23"/>
      <c r="I140" s="23"/>
      <c r="J140" s="24">
        <f t="shared" si="26"/>
        <v>1.2145499997131992E-2</v>
      </c>
      <c r="K140" s="23"/>
      <c r="L140" s="23"/>
      <c r="M140" s="23"/>
      <c r="N140" s="23"/>
      <c r="O140" s="23">
        <f t="shared" ca="1" si="28"/>
        <v>1.6974200428410913E-2</v>
      </c>
      <c r="P140" s="25">
        <f t="shared" si="31"/>
        <v>4.4437221874999988E-3</v>
      </c>
      <c r="Q140" s="26">
        <f t="shared" si="32"/>
        <v>31323.781999999999</v>
      </c>
      <c r="R140" s="29">
        <f t="shared" si="27"/>
        <v>1.4751317018033323E-4</v>
      </c>
      <c r="X140" s="23"/>
      <c r="AA140" s="23"/>
    </row>
    <row r="141" spans="1:27" x14ac:dyDescent="0.2">
      <c r="A141" s="23" t="s">
        <v>85</v>
      </c>
      <c r="B141" s="28"/>
      <c r="C141" s="22">
        <v>46590.548999999999</v>
      </c>
      <c r="D141" s="22"/>
      <c r="E141" s="23">
        <f t="shared" si="30"/>
        <v>67610.002680075646</v>
      </c>
      <c r="F141" s="23">
        <f t="shared" si="29"/>
        <v>67610</v>
      </c>
      <c r="G141" s="23">
        <f t="shared" si="25"/>
        <v>7.0599999889964238E-4</v>
      </c>
      <c r="H141" s="23"/>
      <c r="I141" s="23"/>
      <c r="J141" s="24">
        <f t="shared" si="26"/>
        <v>7.0599999889964238E-4</v>
      </c>
      <c r="K141" s="23"/>
      <c r="L141" s="23"/>
      <c r="M141" s="23"/>
      <c r="N141" s="23"/>
      <c r="O141" s="23">
        <f t="shared" ca="1" si="28"/>
        <v>1.449664052354116E-2</v>
      </c>
      <c r="P141" s="25">
        <f t="shared" si="31"/>
        <v>3.5823950000000437E-3</v>
      </c>
      <c r="Q141" s="26">
        <f t="shared" si="32"/>
        <v>31572.048999999999</v>
      </c>
      <c r="R141" s="29">
        <f t="shared" si="27"/>
        <v>4.9843599844629499E-7</v>
      </c>
      <c r="X141" s="23"/>
      <c r="AA141" s="23"/>
    </row>
    <row r="142" spans="1:27" x14ac:dyDescent="0.2">
      <c r="A142" s="23" t="s">
        <v>86</v>
      </c>
      <c r="B142" s="28" t="s">
        <v>48</v>
      </c>
      <c r="C142" s="22">
        <v>46678.402000000002</v>
      </c>
      <c r="D142" s="22"/>
      <c r="E142" s="23">
        <f t="shared" si="30"/>
        <v>67943.505068228056</v>
      </c>
      <c r="F142" s="23">
        <f t="shared" si="29"/>
        <v>67943.5</v>
      </c>
      <c r="G142" s="23">
        <f t="shared" si="25"/>
        <v>1.335100008873269E-3</v>
      </c>
      <c r="H142" s="23"/>
      <c r="I142" s="23"/>
      <c r="J142" s="24">
        <f t="shared" si="26"/>
        <v>1.335100008873269E-3</v>
      </c>
      <c r="K142" s="23"/>
      <c r="L142" s="23"/>
      <c r="M142" s="23"/>
      <c r="N142" s="23"/>
      <c r="O142" s="23">
        <f t="shared" ca="1" si="28"/>
        <v>1.361996548027955E-2</v>
      </c>
      <c r="P142" s="25">
        <f t="shared" si="31"/>
        <v>3.2563403875000285E-3</v>
      </c>
      <c r="Q142" s="26">
        <f t="shared" si="32"/>
        <v>31659.902000000002</v>
      </c>
      <c r="R142" s="29">
        <f t="shared" si="27"/>
        <v>1.7824920336934029E-6</v>
      </c>
      <c r="X142" s="23"/>
      <c r="AA142" s="23"/>
    </row>
    <row r="143" spans="1:27" x14ac:dyDescent="0.2">
      <c r="A143" s="23" t="s">
        <v>87</v>
      </c>
      <c r="B143" s="28" t="s">
        <v>48</v>
      </c>
      <c r="C143" s="22">
        <v>46907.584999999999</v>
      </c>
      <c r="D143" s="22"/>
      <c r="E143" s="23">
        <f t="shared" si="30"/>
        <v>68813.516084629649</v>
      </c>
      <c r="F143" s="23">
        <f t="shared" si="29"/>
        <v>68813.5</v>
      </c>
      <c r="G143" s="23">
        <f t="shared" si="25"/>
        <v>4.237100001773797E-3</v>
      </c>
      <c r="H143" s="23"/>
      <c r="I143" s="23"/>
      <c r="J143" s="24">
        <f t="shared" si="26"/>
        <v>4.237100001773797E-3</v>
      </c>
      <c r="K143" s="23"/>
      <c r="L143" s="23"/>
      <c r="M143" s="23"/>
      <c r="N143" s="23"/>
      <c r="O143" s="23">
        <f t="shared" ca="1" si="28"/>
        <v>1.1332987106553616E-2</v>
      </c>
      <c r="P143" s="25">
        <f t="shared" si="31"/>
        <v>2.3534108875000181E-3</v>
      </c>
      <c r="Q143" s="26">
        <f t="shared" si="32"/>
        <v>31889.084999999999</v>
      </c>
      <c r="R143" s="29">
        <f t="shared" si="27"/>
        <v>1.795301642503151E-5</v>
      </c>
      <c r="X143" s="23"/>
      <c r="AA143" s="23"/>
    </row>
    <row r="144" spans="1:27" x14ac:dyDescent="0.2">
      <c r="A144" s="23" t="s">
        <v>88</v>
      </c>
      <c r="B144" s="28" t="s">
        <v>48</v>
      </c>
      <c r="C144" s="22">
        <v>47007.42</v>
      </c>
      <c r="D144" s="22"/>
      <c r="E144" s="23">
        <f t="shared" si="30"/>
        <v>69192.503836000629</v>
      </c>
      <c r="F144" s="23">
        <f t="shared" si="29"/>
        <v>69192.5</v>
      </c>
      <c r="G144" s="23">
        <f t="shared" si="25"/>
        <v>1.0104999964823946E-3</v>
      </c>
      <c r="H144" s="23"/>
      <c r="I144" s="23"/>
      <c r="J144" s="24">
        <f t="shared" si="26"/>
        <v>1.0104999964823946E-3</v>
      </c>
      <c r="K144" s="23"/>
      <c r="L144" s="23"/>
      <c r="M144" s="23"/>
      <c r="N144" s="23"/>
      <c r="O144" s="23">
        <f t="shared" ca="1" si="28"/>
        <v>1.0336705723056921E-2</v>
      </c>
      <c r="P144" s="25">
        <f t="shared" si="31"/>
        <v>1.9363971875000219E-3</v>
      </c>
      <c r="Q144" s="26">
        <f t="shared" si="32"/>
        <v>31988.92</v>
      </c>
      <c r="R144" s="29">
        <f t="shared" si="27"/>
        <v>1.0211102428909196E-6</v>
      </c>
      <c r="X144" s="23"/>
      <c r="AA144" s="23"/>
    </row>
    <row r="145" spans="1:27" x14ac:dyDescent="0.2">
      <c r="A145" s="23" t="s">
        <v>89</v>
      </c>
      <c r="B145" s="28" t="s">
        <v>48</v>
      </c>
      <c r="C145" s="22">
        <v>47037.442000000003</v>
      </c>
      <c r="D145" s="22"/>
      <c r="E145" s="23">
        <f t="shared" si="30"/>
        <v>69306.471585503925</v>
      </c>
      <c r="F145" s="23">
        <f t="shared" si="29"/>
        <v>69306.5</v>
      </c>
      <c r="G145" s="23">
        <f t="shared" ref="G145:G174" si="33">+C145-(C$7+F145*C$8)</f>
        <v>-7.4850999953923747E-3</v>
      </c>
      <c r="H145" s="23"/>
      <c r="I145" s="23"/>
      <c r="J145" s="24">
        <f t="shared" ref="J145:J174" si="34">G145</f>
        <v>-7.4850999953923747E-3</v>
      </c>
      <c r="K145" s="23"/>
      <c r="L145" s="23"/>
      <c r="M145" s="23"/>
      <c r="N145" s="23"/>
      <c r="O145" s="23">
        <f t="shared" ca="1" si="28"/>
        <v>1.0037032694775599E-2</v>
      </c>
      <c r="P145" s="25">
        <f t="shared" si="31"/>
        <v>1.8081528875000252E-3</v>
      </c>
      <c r="Q145" s="26">
        <f t="shared" si="32"/>
        <v>32018.942000000003</v>
      </c>
      <c r="R145" s="29">
        <f t="shared" ref="R145:R174" si="35">+(U145-G145)^2</f>
        <v>5.6026721941022929E-5</v>
      </c>
      <c r="X145" s="23"/>
      <c r="AA145" s="23"/>
    </row>
    <row r="146" spans="1:27" x14ac:dyDescent="0.2">
      <c r="A146" s="117" t="s">
        <v>90</v>
      </c>
      <c r="B146" s="118" t="s">
        <v>48</v>
      </c>
      <c r="C146" s="119">
        <v>47304.557000000001</v>
      </c>
      <c r="D146" s="119"/>
      <c r="E146" s="117">
        <f t="shared" si="30"/>
        <v>70320.477827878407</v>
      </c>
      <c r="F146" s="23">
        <f t="shared" si="29"/>
        <v>70320.5</v>
      </c>
      <c r="G146" s="23">
        <f t="shared" si="33"/>
        <v>-5.840699996042531E-3</v>
      </c>
      <c r="H146" s="23"/>
      <c r="I146" s="23"/>
      <c r="J146" s="24">
        <f t="shared" si="34"/>
        <v>-5.840699996042531E-3</v>
      </c>
      <c r="K146" s="23"/>
      <c r="L146" s="23"/>
      <c r="M146" s="23"/>
      <c r="N146" s="23"/>
      <c r="O146" s="23">
        <f t="shared" ref="O146:O160" ca="1" si="36">+C$11+C$12*F146</f>
        <v>7.3715199695364164E-3</v>
      </c>
      <c r="P146" s="25">
        <f t="shared" si="31"/>
        <v>6.1026398749999822E-4</v>
      </c>
      <c r="Q146" s="26">
        <f t="shared" si="32"/>
        <v>32286.057000000001</v>
      </c>
      <c r="R146" s="29">
        <f t="shared" si="35"/>
        <v>3.411377644377122E-5</v>
      </c>
      <c r="X146" s="23"/>
      <c r="AA146" s="23"/>
    </row>
    <row r="147" spans="1:27" x14ac:dyDescent="0.2">
      <c r="A147" s="120" t="s">
        <v>91</v>
      </c>
      <c r="B147" s="121" t="s">
        <v>48</v>
      </c>
      <c r="C147" s="120">
        <v>47678.875599999999</v>
      </c>
      <c r="D147" s="120">
        <v>1E-4</v>
      </c>
      <c r="E147" s="117">
        <f t="shared" si="30"/>
        <v>71741.444067276738</v>
      </c>
      <c r="F147" s="23">
        <f t="shared" ref="F147:F172" si="37">ROUND(2*E147,0)/2</f>
        <v>71741.5</v>
      </c>
      <c r="G147" s="23">
        <f t="shared" si="33"/>
        <v>-1.4734099997440353E-2</v>
      </c>
      <c r="H147" s="23"/>
      <c r="I147" s="23"/>
      <c r="J147" s="24">
        <f t="shared" si="34"/>
        <v>-1.4734099997440353E-2</v>
      </c>
      <c r="K147" s="23"/>
      <c r="L147" s="23"/>
      <c r="M147" s="23"/>
      <c r="N147" s="23"/>
      <c r="O147" s="23">
        <f t="shared" ca="1" si="36"/>
        <v>3.6361219591173888E-3</v>
      </c>
      <c r="P147" s="25">
        <f t="shared" si="31"/>
        <v>-1.2414411124999636E-3</v>
      </c>
      <c r="Q147" s="26">
        <f t="shared" si="32"/>
        <v>32660.375599999999</v>
      </c>
      <c r="R147" s="29">
        <f t="shared" si="35"/>
        <v>2.170937027345718E-4</v>
      </c>
      <c r="X147" s="23"/>
      <c r="AA147" s="23"/>
    </row>
    <row r="148" spans="1:27" x14ac:dyDescent="0.2">
      <c r="A148" s="120" t="s">
        <v>91</v>
      </c>
      <c r="B148" s="121" t="s">
        <v>92</v>
      </c>
      <c r="C148" s="120">
        <v>47680.852299999999</v>
      </c>
      <c r="D148" s="120">
        <v>2.0000000000000001E-4</v>
      </c>
      <c r="E148" s="117">
        <f t="shared" si="30"/>
        <v>71748.947899481223</v>
      </c>
      <c r="F148" s="23">
        <f t="shared" si="37"/>
        <v>71749</v>
      </c>
      <c r="G148" s="23">
        <f t="shared" si="33"/>
        <v>-1.3724600001296494E-2</v>
      </c>
      <c r="H148" s="23"/>
      <c r="I148" s="23"/>
      <c r="J148" s="24">
        <f t="shared" si="34"/>
        <v>-1.3724600001296494E-2</v>
      </c>
      <c r="K148" s="23"/>
      <c r="L148" s="23"/>
      <c r="M148" s="23"/>
      <c r="N148" s="23"/>
      <c r="O148" s="23">
        <f t="shared" ca="1" si="36"/>
        <v>3.6164066283094209E-3</v>
      </c>
      <c r="P148" s="25">
        <f t="shared" si="31"/>
        <v>-1.2517500499999445E-3</v>
      </c>
      <c r="Q148" s="26">
        <f t="shared" si="32"/>
        <v>32662.352299999999</v>
      </c>
      <c r="R148" s="29">
        <f t="shared" si="35"/>
        <v>1.8836464519558774E-4</v>
      </c>
      <c r="X148" s="23"/>
      <c r="AA148" s="23"/>
    </row>
    <row r="149" spans="1:27" x14ac:dyDescent="0.2">
      <c r="A149" s="120" t="s">
        <v>91</v>
      </c>
      <c r="B149" s="121" t="s">
        <v>92</v>
      </c>
      <c r="C149" s="120">
        <v>47681.905200000001</v>
      </c>
      <c r="D149" s="120">
        <v>1E-4</v>
      </c>
      <c r="E149" s="117">
        <f t="shared" ref="E149:E174" si="38">+(C149-C$7)/C$8</f>
        <v>71752.944856494491</v>
      </c>
      <c r="F149" s="23">
        <f t="shared" si="37"/>
        <v>71753</v>
      </c>
      <c r="G149" s="23">
        <f t="shared" si="33"/>
        <v>-1.4526199993269984E-2</v>
      </c>
      <c r="H149" s="23"/>
      <c r="I149" s="23"/>
      <c r="J149" s="24">
        <f t="shared" si="34"/>
        <v>-1.4526199993269984E-2</v>
      </c>
      <c r="K149" s="23"/>
      <c r="L149" s="23"/>
      <c r="M149" s="23"/>
      <c r="N149" s="23"/>
      <c r="O149" s="23">
        <f t="shared" ca="1" si="36"/>
        <v>3.60589178521184E-3</v>
      </c>
      <c r="P149" s="25">
        <f t="shared" ref="P149:P174" si="39">+D$11+D$12*F149+D$13*F149^2</f>
        <v>-1.2572504499999693E-3</v>
      </c>
      <c r="Q149" s="26">
        <f t="shared" ref="Q149:Q174" si="40">+C149-15018.5</f>
        <v>32663.405200000001</v>
      </c>
      <c r="R149" s="29">
        <f t="shared" si="35"/>
        <v>2.1101048624447687E-4</v>
      </c>
      <c r="X149" s="23"/>
      <c r="AA149" s="23"/>
    </row>
    <row r="150" spans="1:27" x14ac:dyDescent="0.2">
      <c r="A150" s="120" t="s">
        <v>91</v>
      </c>
      <c r="B150" s="121" t="s">
        <v>48</v>
      </c>
      <c r="C150" s="120">
        <v>47683.880600000004</v>
      </c>
      <c r="D150" s="120">
        <v>1E-4</v>
      </c>
      <c r="E150" s="117">
        <f t="shared" si="38"/>
        <v>71760.443753715488</v>
      </c>
      <c r="F150" s="23">
        <f t="shared" si="37"/>
        <v>71760.5</v>
      </c>
      <c r="G150" s="23">
        <f t="shared" si="33"/>
        <v>-1.4816699993389193E-2</v>
      </c>
      <c r="H150" s="23"/>
      <c r="I150" s="23"/>
      <c r="J150" s="24">
        <f t="shared" si="34"/>
        <v>-1.4816699993389193E-2</v>
      </c>
      <c r="K150" s="23"/>
      <c r="L150" s="23"/>
      <c r="M150" s="23"/>
      <c r="N150" s="23"/>
      <c r="O150" s="23">
        <f t="shared" ca="1" si="36"/>
        <v>3.5861764544038444E-3</v>
      </c>
      <c r="P150" s="25">
        <f t="shared" si="39"/>
        <v>-1.2675680124999977E-3</v>
      </c>
      <c r="Q150" s="26">
        <f t="shared" si="40"/>
        <v>32665.380600000004</v>
      </c>
      <c r="R150" s="29">
        <f t="shared" si="35"/>
        <v>2.195345986940993E-4</v>
      </c>
      <c r="X150" s="23"/>
      <c r="AA150" s="23"/>
    </row>
    <row r="151" spans="1:27" x14ac:dyDescent="0.2">
      <c r="A151" s="120" t="s">
        <v>91</v>
      </c>
      <c r="B151" s="121" t="s">
        <v>92</v>
      </c>
      <c r="C151" s="120">
        <v>47684.804300000003</v>
      </c>
      <c r="D151" s="120">
        <v>2.9999999999999997E-4</v>
      </c>
      <c r="E151" s="117">
        <f t="shared" si="38"/>
        <v>71763.950249292611</v>
      </c>
      <c r="F151" s="23">
        <f t="shared" si="37"/>
        <v>71764</v>
      </c>
      <c r="G151" s="23">
        <f t="shared" si="33"/>
        <v>-1.3105599995469674E-2</v>
      </c>
      <c r="H151" s="23"/>
      <c r="I151" s="23"/>
      <c r="J151" s="24">
        <f t="shared" si="34"/>
        <v>-1.3105599995469674E-2</v>
      </c>
      <c r="K151" s="23"/>
      <c r="L151" s="23"/>
      <c r="M151" s="23"/>
      <c r="N151" s="23"/>
      <c r="O151" s="23">
        <f t="shared" ca="1" si="36"/>
        <v>3.5769759666934575E-3</v>
      </c>
      <c r="P151" s="25">
        <f t="shared" si="39"/>
        <v>-1.272384800000026E-3</v>
      </c>
      <c r="Q151" s="26">
        <f t="shared" si="40"/>
        <v>32666.304300000003</v>
      </c>
      <c r="R151" s="29">
        <f t="shared" si="35"/>
        <v>1.7175675124125474E-4</v>
      </c>
      <c r="X151" s="23"/>
      <c r="AA151" s="23"/>
    </row>
    <row r="152" spans="1:27" x14ac:dyDescent="0.2">
      <c r="A152" s="120" t="s">
        <v>91</v>
      </c>
      <c r="B152" s="121" t="s">
        <v>48</v>
      </c>
      <c r="C152" s="120">
        <v>47684.935100000002</v>
      </c>
      <c r="D152" s="120">
        <v>5.9999999999999995E-4</v>
      </c>
      <c r="E152" s="117">
        <f t="shared" si="38"/>
        <v>71764.446784554573</v>
      </c>
      <c r="F152" s="23">
        <f t="shared" si="37"/>
        <v>71764.5</v>
      </c>
      <c r="G152" s="23">
        <f t="shared" si="33"/>
        <v>-1.4018299996678252E-2</v>
      </c>
      <c r="H152" s="23"/>
      <c r="I152" s="23"/>
      <c r="J152" s="24">
        <f t="shared" si="34"/>
        <v>-1.4018299996678252E-2</v>
      </c>
      <c r="K152" s="23"/>
      <c r="L152" s="23"/>
      <c r="M152" s="23"/>
      <c r="N152" s="23"/>
      <c r="O152" s="23">
        <f t="shared" ca="1" si="36"/>
        <v>3.5756616113062634E-3</v>
      </c>
      <c r="P152" s="25">
        <f t="shared" si="39"/>
        <v>-1.2730730125000145E-3</v>
      </c>
      <c r="Q152" s="26">
        <f t="shared" si="40"/>
        <v>32666.435100000002</v>
      </c>
      <c r="R152" s="29">
        <f t="shared" si="35"/>
        <v>1.9651273479686949E-4</v>
      </c>
      <c r="X152" s="23"/>
      <c r="AA152" s="23"/>
    </row>
    <row r="153" spans="1:27" x14ac:dyDescent="0.2">
      <c r="A153" s="117" t="s">
        <v>93</v>
      </c>
      <c r="B153" s="118"/>
      <c r="C153" s="119">
        <v>47692.453000000001</v>
      </c>
      <c r="D153" s="119"/>
      <c r="E153" s="117">
        <f t="shared" si="38"/>
        <v>71792.985794080611</v>
      </c>
      <c r="F153" s="23">
        <f t="shared" si="37"/>
        <v>71793</v>
      </c>
      <c r="G153" s="23">
        <f t="shared" si="33"/>
        <v>-3.7421999950311147E-3</v>
      </c>
      <c r="H153" s="23"/>
      <c r="I153" s="23"/>
      <c r="J153" s="24">
        <f t="shared" si="34"/>
        <v>-3.7421999950311147E-3</v>
      </c>
      <c r="K153" s="23"/>
      <c r="L153" s="23"/>
      <c r="M153" s="23"/>
      <c r="N153" s="23"/>
      <c r="O153" s="23">
        <f t="shared" ca="1" si="36"/>
        <v>3.500743354235919E-3</v>
      </c>
      <c r="P153" s="25">
        <f t="shared" si="39"/>
        <v>-1.3123424499999481E-3</v>
      </c>
      <c r="Q153" s="26">
        <f t="shared" si="40"/>
        <v>32673.953000000001</v>
      </c>
      <c r="R153" s="29">
        <f t="shared" si="35"/>
        <v>1.4004060802810874E-5</v>
      </c>
      <c r="X153" s="23"/>
      <c r="AA153" s="23"/>
    </row>
    <row r="154" spans="1:27" x14ac:dyDescent="0.2">
      <c r="A154" s="117" t="s">
        <v>94</v>
      </c>
      <c r="B154" s="118"/>
      <c r="C154" s="119">
        <v>47956.665000000001</v>
      </c>
      <c r="D154" s="119"/>
      <c r="E154" s="117">
        <f t="shared" si="38"/>
        <v>72795.971838706522</v>
      </c>
      <c r="F154" s="23">
        <f t="shared" si="37"/>
        <v>72796</v>
      </c>
      <c r="G154" s="23">
        <f t="shared" si="33"/>
        <v>-7.4183999968226999E-3</v>
      </c>
      <c r="H154" s="23"/>
      <c r="I154" s="23"/>
      <c r="J154" s="24">
        <f t="shared" si="34"/>
        <v>-7.4183999968226999E-3</v>
      </c>
      <c r="K154" s="23"/>
      <c r="L154" s="23"/>
      <c r="M154" s="23"/>
      <c r="N154" s="23"/>
      <c r="O154" s="23">
        <f t="shared" ca="1" si="36"/>
        <v>8.6414644751511838E-4</v>
      </c>
      <c r="P154" s="25">
        <f t="shared" si="39"/>
        <v>-2.7460807999999948E-3</v>
      </c>
      <c r="Q154" s="26">
        <f t="shared" si="40"/>
        <v>32938.165000000001</v>
      </c>
      <c r="R154" s="29">
        <f t="shared" si="35"/>
        <v>5.5032658512859033E-5</v>
      </c>
      <c r="X154" s="23"/>
      <c r="AA154" s="23"/>
    </row>
    <row r="155" spans="1:27" x14ac:dyDescent="0.2">
      <c r="A155" s="117" t="s">
        <v>95</v>
      </c>
      <c r="B155" s="118" t="s">
        <v>48</v>
      </c>
      <c r="C155" s="119">
        <v>48067.436999999998</v>
      </c>
      <c r="D155" s="119"/>
      <c r="E155" s="117">
        <f t="shared" si="38"/>
        <v>73216.477985797872</v>
      </c>
      <c r="F155" s="23">
        <f t="shared" si="37"/>
        <v>73216.5</v>
      </c>
      <c r="G155" s="23">
        <f t="shared" si="33"/>
        <v>-5.7990999994217418E-3</v>
      </c>
      <c r="H155" s="23"/>
      <c r="I155" s="23"/>
      <c r="J155" s="24">
        <f t="shared" si="34"/>
        <v>-5.7990999994217418E-3</v>
      </c>
      <c r="K155" s="23"/>
      <c r="L155" s="23"/>
      <c r="M155" s="23"/>
      <c r="N155" s="23"/>
      <c r="O155" s="23">
        <f t="shared" ca="1" si="36"/>
        <v>-2.4122643311907943E-4</v>
      </c>
      <c r="P155" s="25">
        <f t="shared" si="39"/>
        <v>-3.3770936124999373E-3</v>
      </c>
      <c r="Q155" s="26">
        <f t="shared" si="40"/>
        <v>33048.936999999998</v>
      </c>
      <c r="R155" s="29">
        <f t="shared" si="35"/>
        <v>3.3629560803293248E-5</v>
      </c>
      <c r="X155" s="23"/>
      <c r="AA155" s="23"/>
    </row>
    <row r="156" spans="1:27" x14ac:dyDescent="0.2">
      <c r="A156" s="117" t="s">
        <v>96</v>
      </c>
      <c r="B156" s="118"/>
      <c r="C156" s="119">
        <v>48119.466</v>
      </c>
      <c r="D156" s="119"/>
      <c r="E156" s="117">
        <f t="shared" si="38"/>
        <v>73413.98741351442</v>
      </c>
      <c r="F156" s="23">
        <f t="shared" si="37"/>
        <v>73414</v>
      </c>
      <c r="G156" s="23">
        <f t="shared" si="33"/>
        <v>-3.3155999990412965E-3</v>
      </c>
      <c r="H156" s="23"/>
      <c r="I156" s="23"/>
      <c r="J156" s="24">
        <f t="shared" si="34"/>
        <v>-3.3155999990412965E-3</v>
      </c>
      <c r="K156" s="23"/>
      <c r="L156" s="23"/>
      <c r="M156" s="23"/>
      <c r="N156" s="23"/>
      <c r="O156" s="23">
        <f t="shared" ca="1" si="36"/>
        <v>-7.6039681106260248E-4</v>
      </c>
      <c r="P156" s="25">
        <f t="shared" si="39"/>
        <v>-3.6795697999999488E-3</v>
      </c>
      <c r="Q156" s="26">
        <f t="shared" si="40"/>
        <v>33100.966</v>
      </c>
      <c r="R156" s="29">
        <f t="shared" si="35"/>
        <v>1.0993203353642645E-5</v>
      </c>
      <c r="X156" s="23"/>
      <c r="AA156" s="23"/>
    </row>
    <row r="157" spans="1:27" x14ac:dyDescent="0.2">
      <c r="A157" s="117" t="s">
        <v>97</v>
      </c>
      <c r="B157" s="118" t="s">
        <v>48</v>
      </c>
      <c r="C157" s="119">
        <v>49185.41</v>
      </c>
      <c r="D157" s="119">
        <v>3.0000000000000001E-3</v>
      </c>
      <c r="E157" s="117">
        <f t="shared" si="38"/>
        <v>77460.461291887594</v>
      </c>
      <c r="F157" s="23">
        <f t="shared" si="37"/>
        <v>77460.5</v>
      </c>
      <c r="G157" s="23">
        <f t="shared" si="33"/>
        <v>-1.0196699993684888E-2</v>
      </c>
      <c r="H157" s="23"/>
      <c r="I157" s="23"/>
      <c r="J157" s="24">
        <f t="shared" si="34"/>
        <v>-1.0196699993684888E-2</v>
      </c>
      <c r="K157" s="23"/>
      <c r="L157" s="23"/>
      <c r="M157" s="23"/>
      <c r="N157" s="23"/>
      <c r="O157" s="23">
        <f t="shared" ca="1" si="36"/>
        <v>-1.1397474959662562E-2</v>
      </c>
      <c r="P157" s="25">
        <f t="shared" si="39"/>
        <v>-1.073555301250001E-2</v>
      </c>
      <c r="Q157" s="26">
        <f t="shared" si="40"/>
        <v>34166.910000000003</v>
      </c>
      <c r="R157" s="29">
        <f t="shared" si="35"/>
        <v>1.0397269076121339E-4</v>
      </c>
      <c r="X157" s="23"/>
      <c r="AA157" s="23"/>
    </row>
    <row r="158" spans="1:27" x14ac:dyDescent="0.2">
      <c r="A158" s="117" t="s">
        <v>98</v>
      </c>
      <c r="B158" s="118" t="s">
        <v>48</v>
      </c>
      <c r="C158" s="119">
        <v>49836.586000000003</v>
      </c>
      <c r="D158" s="119">
        <v>4.0000000000000001E-3</v>
      </c>
      <c r="E158" s="117">
        <f t="shared" si="38"/>
        <v>79932.417299167064</v>
      </c>
      <c r="F158" s="23">
        <f t="shared" si="37"/>
        <v>79932.5</v>
      </c>
      <c r="G158" s="23">
        <f t="shared" si="33"/>
        <v>-2.178549999371171E-2</v>
      </c>
      <c r="H158" s="23"/>
      <c r="I158" s="23"/>
      <c r="J158" s="24">
        <f t="shared" si="34"/>
        <v>-2.178549999371171E-2</v>
      </c>
      <c r="K158" s="23"/>
      <c r="L158" s="23"/>
      <c r="M158" s="23"/>
      <c r="N158" s="23"/>
      <c r="O158" s="23">
        <f t="shared" ca="1" si="36"/>
        <v>-1.7895647993973474E-2</v>
      </c>
      <c r="P158" s="25">
        <f t="shared" si="39"/>
        <v>-1.5851727812499938E-2</v>
      </c>
      <c r="Q158" s="26">
        <f t="shared" si="40"/>
        <v>34818.086000000003</v>
      </c>
      <c r="R158" s="29">
        <f t="shared" si="35"/>
        <v>4.7460800997601292E-4</v>
      </c>
      <c r="X158" s="23"/>
      <c r="AA158" s="23"/>
    </row>
    <row r="159" spans="1:27" x14ac:dyDescent="0.2">
      <c r="A159" s="117" t="s">
        <v>99</v>
      </c>
      <c r="B159" s="118"/>
      <c r="C159" s="119">
        <v>50988.406999999999</v>
      </c>
      <c r="D159" s="119">
        <v>4.0000000000000001E-3</v>
      </c>
      <c r="E159" s="117">
        <f t="shared" si="38"/>
        <v>84304.892390786918</v>
      </c>
      <c r="F159" s="23">
        <f t="shared" si="37"/>
        <v>84305</v>
      </c>
      <c r="G159" s="23">
        <f t="shared" si="33"/>
        <v>-2.8346999999484979E-2</v>
      </c>
      <c r="H159" s="23"/>
      <c r="I159" s="23"/>
      <c r="J159" s="24">
        <f t="shared" si="34"/>
        <v>-2.8346999999484979E-2</v>
      </c>
      <c r="K159" s="23"/>
      <c r="L159" s="23"/>
      <c r="M159" s="23"/>
      <c r="N159" s="23"/>
      <c r="O159" s="23">
        <f t="shared" ca="1" si="36"/>
        <v>-2.9389685855027048E-2</v>
      </c>
      <c r="P159" s="25">
        <f t="shared" si="39"/>
        <v>-2.6397651249999932E-2</v>
      </c>
      <c r="Q159" s="26">
        <f t="shared" si="40"/>
        <v>35969.906999999999</v>
      </c>
      <c r="R159" s="29">
        <f t="shared" si="35"/>
        <v>8.0355240897080136E-4</v>
      </c>
      <c r="X159" s="23"/>
      <c r="AA159" s="23"/>
    </row>
    <row r="160" spans="1:27" x14ac:dyDescent="0.2">
      <c r="A160" s="122" t="s">
        <v>100</v>
      </c>
      <c r="B160" s="123" t="s">
        <v>92</v>
      </c>
      <c r="C160" s="122">
        <v>51758.388500000001</v>
      </c>
      <c r="D160" s="122" t="s">
        <v>101</v>
      </c>
      <c r="E160" s="117">
        <f t="shared" si="38"/>
        <v>87227.850845058987</v>
      </c>
      <c r="F160" s="23">
        <f t="shared" si="37"/>
        <v>87228</v>
      </c>
      <c r="G160" s="23">
        <f t="shared" si="33"/>
        <v>-3.9291199995204806E-2</v>
      </c>
      <c r="H160" s="23"/>
      <c r="I160" s="23"/>
      <c r="J160" s="24">
        <f t="shared" si="34"/>
        <v>-3.9291199995204806E-2</v>
      </c>
      <c r="K160" s="23"/>
      <c r="L160" s="23"/>
      <c r="M160" s="23"/>
      <c r="N160" s="23"/>
      <c r="O160" s="23">
        <f t="shared" ca="1" si="36"/>
        <v>-3.7073407448591278E-2</v>
      </c>
      <c r="P160" s="25">
        <f t="shared" si="39"/>
        <v>-3.4513799200000028E-2</v>
      </c>
      <c r="Q160" s="26">
        <f t="shared" si="40"/>
        <v>36739.888500000001</v>
      </c>
      <c r="R160" s="29">
        <f t="shared" si="35"/>
        <v>1.5437983970631821E-3</v>
      </c>
      <c r="X160" s="23"/>
      <c r="AA160" s="23"/>
    </row>
    <row r="161" spans="1:27" x14ac:dyDescent="0.2">
      <c r="A161" s="24" t="s">
        <v>537</v>
      </c>
      <c r="B161" s="24" t="s">
        <v>92</v>
      </c>
      <c r="C161" s="157">
        <v>52072.523999999998</v>
      </c>
      <c r="D161" s="22"/>
      <c r="E161" s="23">
        <f t="shared" si="38"/>
        <v>88420.353542217257</v>
      </c>
      <c r="F161" s="23">
        <f t="shared" si="37"/>
        <v>88420.5</v>
      </c>
      <c r="G161" s="23">
        <f t="shared" si="33"/>
        <v>-3.8580700005695689E-2</v>
      </c>
      <c r="H161" s="23"/>
      <c r="I161" s="23"/>
      <c r="J161" s="24">
        <f t="shared" si="34"/>
        <v>-3.8580700005695689E-2</v>
      </c>
      <c r="K161" s="23"/>
      <c r="L161" s="23"/>
      <c r="M161" s="23"/>
      <c r="N161" s="23"/>
      <c r="O161" s="23"/>
      <c r="P161" s="25">
        <f t="shared" si="39"/>
        <v>-3.8070341012500064E-2</v>
      </c>
      <c r="Q161" s="26">
        <f t="shared" si="40"/>
        <v>37054.023999999998</v>
      </c>
      <c r="R161" s="29">
        <f t="shared" si="35"/>
        <v>1.4884704129294875E-3</v>
      </c>
      <c r="AA161" s="23"/>
    </row>
    <row r="162" spans="1:27" x14ac:dyDescent="0.2">
      <c r="A162" s="24" t="s">
        <v>541</v>
      </c>
      <c r="B162" s="24" t="s">
        <v>48</v>
      </c>
      <c r="C162" s="157">
        <v>52404.572</v>
      </c>
      <c r="D162" s="22"/>
      <c r="E162" s="23">
        <f t="shared" si="38"/>
        <v>89680.854617664067</v>
      </c>
      <c r="F162" s="23">
        <f t="shared" si="37"/>
        <v>89681</v>
      </c>
      <c r="G162" s="23">
        <f t="shared" si="33"/>
        <v>-3.8297399994917214E-2</v>
      </c>
      <c r="H162" s="23"/>
      <c r="I162" s="23"/>
      <c r="J162" s="24">
        <f t="shared" si="34"/>
        <v>-3.8297399994917214E-2</v>
      </c>
      <c r="K162" s="23"/>
      <c r="L162" s="23"/>
      <c r="M162" s="23"/>
      <c r="N162" s="23"/>
      <c r="O162" s="23"/>
      <c r="P162" s="25">
        <f t="shared" si="39"/>
        <v>-4.198428805000004E-2</v>
      </c>
      <c r="Q162" s="26">
        <f t="shared" si="40"/>
        <v>37386.072</v>
      </c>
      <c r="R162" s="29">
        <f t="shared" si="35"/>
        <v>1.466690846370685E-3</v>
      </c>
      <c r="AA162" s="23"/>
    </row>
    <row r="163" spans="1:27" x14ac:dyDescent="0.2">
      <c r="A163" s="120" t="s">
        <v>102</v>
      </c>
      <c r="B163" s="124" t="s">
        <v>92</v>
      </c>
      <c r="C163" s="125">
        <v>52496.3704</v>
      </c>
      <c r="D163" s="125">
        <v>6.9999999999999999E-4</v>
      </c>
      <c r="E163" s="117">
        <f t="shared" si="38"/>
        <v>90029.334301096256</v>
      </c>
      <c r="F163" s="23">
        <f t="shared" si="37"/>
        <v>90029.5</v>
      </c>
      <c r="G163" s="23">
        <f t="shared" si="33"/>
        <v>-4.3649300001561642E-2</v>
      </c>
      <c r="H163" s="23"/>
      <c r="I163" s="23"/>
      <c r="J163" s="24">
        <f t="shared" si="34"/>
        <v>-4.3649300001561642E-2</v>
      </c>
      <c r="K163" s="23"/>
      <c r="L163" s="23"/>
      <c r="M163" s="23"/>
      <c r="N163" s="23"/>
      <c r="O163" s="23">
        <f t="shared" ref="O163:O171" ca="1" si="41">+C$11+C$12*F163</f>
        <v>-4.443774068306619E-2</v>
      </c>
      <c r="P163" s="25">
        <f t="shared" si="39"/>
        <v>-4.3094443512500025E-2</v>
      </c>
      <c r="Q163" s="26">
        <f t="shared" si="40"/>
        <v>37477.8704</v>
      </c>
      <c r="R163" s="29">
        <f t="shared" si="35"/>
        <v>1.9052613906263291E-3</v>
      </c>
      <c r="X163" s="23"/>
      <c r="AA163" s="23"/>
    </row>
    <row r="164" spans="1:27" x14ac:dyDescent="0.2">
      <c r="A164" s="120" t="s">
        <v>102</v>
      </c>
      <c r="B164" s="124" t="s">
        <v>48</v>
      </c>
      <c r="C164" s="125">
        <v>52504.404499999997</v>
      </c>
      <c r="D164" s="125">
        <v>4.0000000000000002E-4</v>
      </c>
      <c r="E164" s="117">
        <f t="shared" si="38"/>
        <v>90059.832878682166</v>
      </c>
      <c r="F164" s="23">
        <f t="shared" si="37"/>
        <v>90060</v>
      </c>
      <c r="G164" s="23">
        <f t="shared" si="33"/>
        <v>-4.4024000002536923E-2</v>
      </c>
      <c r="H164" s="23"/>
      <c r="I164" s="23"/>
      <c r="J164" s="24">
        <f t="shared" si="34"/>
        <v>-4.4024000002536923E-2</v>
      </c>
      <c r="K164" s="23"/>
      <c r="L164" s="23"/>
      <c r="M164" s="23"/>
      <c r="N164" s="23"/>
      <c r="O164" s="23">
        <f t="shared" ca="1" si="41"/>
        <v>-4.4517916361685311E-2</v>
      </c>
      <c r="P164" s="25">
        <f t="shared" si="39"/>
        <v>-4.3192180000000024E-2</v>
      </c>
      <c r="Q164" s="26">
        <f t="shared" si="40"/>
        <v>37485.904499999997</v>
      </c>
      <c r="R164" s="29">
        <f t="shared" si="35"/>
        <v>1.938112576223371E-3</v>
      </c>
      <c r="X164" s="23"/>
      <c r="AA164" s="23"/>
    </row>
    <row r="165" spans="1:27" x14ac:dyDescent="0.2">
      <c r="A165" s="126" t="s">
        <v>103</v>
      </c>
      <c r="B165" s="127" t="s">
        <v>92</v>
      </c>
      <c r="C165" s="128">
        <v>52789.560299999997</v>
      </c>
      <c r="D165" s="128">
        <v>1E-4</v>
      </c>
      <c r="E165" s="117">
        <f t="shared" si="38"/>
        <v>91142.324544254268</v>
      </c>
      <c r="F165" s="23">
        <f t="shared" si="37"/>
        <v>91142.5</v>
      </c>
      <c r="G165" s="23">
        <f t="shared" si="33"/>
        <v>-4.6219500000006519E-2</v>
      </c>
      <c r="H165" s="23"/>
      <c r="I165" s="23"/>
      <c r="J165" s="24">
        <f t="shared" si="34"/>
        <v>-4.6219500000006519E-2</v>
      </c>
      <c r="K165" s="23"/>
      <c r="L165" s="23"/>
      <c r="M165" s="23"/>
      <c r="N165" s="23"/>
      <c r="O165" s="23">
        <f t="shared" ca="1" si="41"/>
        <v>-4.7363495774970732E-2</v>
      </c>
      <c r="P165" s="25">
        <f t="shared" si="39"/>
        <v>-4.6721265312500038E-2</v>
      </c>
      <c r="Q165" s="26">
        <f t="shared" si="40"/>
        <v>37771.060299999997</v>
      </c>
      <c r="R165" s="29">
        <f t="shared" si="35"/>
        <v>2.1362421802506026E-3</v>
      </c>
      <c r="X165" s="23"/>
      <c r="AA165" s="23"/>
    </row>
    <row r="166" spans="1:27" x14ac:dyDescent="0.2">
      <c r="A166" s="129" t="s">
        <v>104</v>
      </c>
      <c r="B166" s="118" t="s">
        <v>92</v>
      </c>
      <c r="C166" s="119">
        <v>52820.516000000003</v>
      </c>
      <c r="D166" s="119">
        <v>5.0000000000000001E-3</v>
      </c>
      <c r="E166" s="117">
        <f t="shared" si="38"/>
        <v>91259.836750746152</v>
      </c>
      <c r="F166" s="23">
        <f t="shared" si="37"/>
        <v>91260</v>
      </c>
      <c r="G166" s="23">
        <f t="shared" si="33"/>
        <v>-4.3003999991924502E-2</v>
      </c>
      <c r="H166" s="23"/>
      <c r="I166" s="23"/>
      <c r="J166" s="24">
        <f t="shared" si="34"/>
        <v>-4.3003999991924502E-2</v>
      </c>
      <c r="K166" s="23"/>
      <c r="L166" s="23"/>
      <c r="M166" s="23"/>
      <c r="N166" s="23"/>
      <c r="O166" s="23">
        <f t="shared" ca="1" si="41"/>
        <v>-4.7672369290962469E-2</v>
      </c>
      <c r="P166" s="25">
        <f t="shared" si="39"/>
        <v>-4.7111380000000036E-2</v>
      </c>
      <c r="Q166" s="26">
        <f t="shared" si="40"/>
        <v>37802.016000000003</v>
      </c>
      <c r="R166" s="29">
        <f t="shared" si="35"/>
        <v>1.8493440153054426E-3</v>
      </c>
      <c r="X166" s="23"/>
      <c r="AA166" s="23"/>
    </row>
    <row r="167" spans="1:27" x14ac:dyDescent="0.2">
      <c r="A167" s="117" t="s">
        <v>105</v>
      </c>
      <c r="B167" s="118" t="s">
        <v>92</v>
      </c>
      <c r="C167" s="119">
        <v>52837.370499999997</v>
      </c>
      <c r="D167" s="119">
        <v>1E-4</v>
      </c>
      <c r="E167" s="117">
        <f t="shared" si="38"/>
        <v>91323.818811701523</v>
      </c>
      <c r="F167" s="23">
        <f t="shared" si="37"/>
        <v>91324</v>
      </c>
      <c r="G167" s="23">
        <f t="shared" si="33"/>
        <v>-4.7729599995363969E-2</v>
      </c>
      <c r="H167" s="23"/>
      <c r="I167" s="23"/>
      <c r="J167" s="24">
        <f t="shared" si="34"/>
        <v>-4.7729599995363969E-2</v>
      </c>
      <c r="K167" s="23"/>
      <c r="L167" s="23"/>
      <c r="M167" s="23"/>
      <c r="N167" s="23"/>
      <c r="O167" s="23">
        <f t="shared" ca="1" si="41"/>
        <v>-4.7840606780523903E-2</v>
      </c>
      <c r="P167" s="25">
        <f t="shared" si="39"/>
        <v>-4.732444880000003E-2</v>
      </c>
      <c r="Q167" s="26">
        <f t="shared" si="40"/>
        <v>37818.870499999997</v>
      </c>
      <c r="R167" s="29">
        <f t="shared" si="35"/>
        <v>2.2781147157174483E-3</v>
      </c>
      <c r="X167" s="23"/>
      <c r="AA167" s="23"/>
    </row>
    <row r="168" spans="1:27" x14ac:dyDescent="0.2">
      <c r="A168" s="126" t="s">
        <v>103</v>
      </c>
      <c r="B168" s="127" t="s">
        <v>92</v>
      </c>
      <c r="C168" s="128">
        <v>52847.513099999996</v>
      </c>
      <c r="D168" s="128">
        <v>1E-4</v>
      </c>
      <c r="E168" s="117">
        <f t="shared" si="38"/>
        <v>91362.321552895053</v>
      </c>
      <c r="F168" s="23">
        <f t="shared" si="37"/>
        <v>91362.5</v>
      </c>
      <c r="G168" s="23">
        <f t="shared" si="33"/>
        <v>-4.7007500004838221E-2</v>
      </c>
      <c r="H168" s="23"/>
      <c r="I168" s="23"/>
      <c r="J168" s="24">
        <f t="shared" si="34"/>
        <v>-4.7007500004838221E-2</v>
      </c>
      <c r="K168" s="23"/>
      <c r="L168" s="23"/>
      <c r="M168" s="23"/>
      <c r="N168" s="23"/>
      <c r="O168" s="23">
        <f t="shared" ca="1" si="41"/>
        <v>-4.7941812145338214E-2</v>
      </c>
      <c r="P168" s="25">
        <f t="shared" si="39"/>
        <v>-4.7452820312499977E-2</v>
      </c>
      <c r="Q168" s="26">
        <f t="shared" si="40"/>
        <v>37829.013099999996</v>
      </c>
      <c r="R168" s="29">
        <f t="shared" si="35"/>
        <v>2.2097050567048654E-3</v>
      </c>
      <c r="X168" s="23"/>
      <c r="AA168" s="23"/>
    </row>
    <row r="169" spans="1:27" x14ac:dyDescent="0.2">
      <c r="A169" s="129" t="s">
        <v>106</v>
      </c>
      <c r="B169" s="118" t="s">
        <v>92</v>
      </c>
      <c r="C169" s="119">
        <v>53149.52</v>
      </c>
      <c r="D169" s="130">
        <v>3.0000000000000001E-3</v>
      </c>
      <c r="E169" s="117">
        <f t="shared" si="38"/>
        <v>92508.782372542657</v>
      </c>
      <c r="F169" s="23">
        <f t="shared" si="37"/>
        <v>92509</v>
      </c>
      <c r="G169" s="23">
        <f t="shared" si="33"/>
        <v>-5.7328599999891594E-2</v>
      </c>
      <c r="H169" s="23"/>
      <c r="I169" s="23"/>
      <c r="J169" s="24">
        <f t="shared" si="34"/>
        <v>-5.7328599999891594E-2</v>
      </c>
      <c r="K169" s="23"/>
      <c r="L169" s="23"/>
      <c r="M169" s="23"/>
      <c r="N169" s="23"/>
      <c r="O169" s="23">
        <f t="shared" ca="1" si="41"/>
        <v>-5.0955629048185097E-2</v>
      </c>
      <c r="P169" s="25">
        <f t="shared" si="39"/>
        <v>-5.1343554050000018E-2</v>
      </c>
      <c r="Q169" s="26">
        <f t="shared" si="40"/>
        <v>38131.019999999997</v>
      </c>
      <c r="R169" s="29">
        <f t="shared" si="35"/>
        <v>3.2865683779475705E-3</v>
      </c>
      <c r="X169" s="23"/>
      <c r="AA169" s="23"/>
    </row>
    <row r="170" spans="1:27" x14ac:dyDescent="0.2">
      <c r="A170" s="120" t="s">
        <v>107</v>
      </c>
      <c r="B170" s="121" t="s">
        <v>48</v>
      </c>
      <c r="C170" s="120">
        <v>53222.493799999997</v>
      </c>
      <c r="D170" s="120">
        <v>5.4999999999999997E-3</v>
      </c>
      <c r="E170" s="117">
        <f t="shared" si="38"/>
        <v>92785.801217346539</v>
      </c>
      <c r="F170" s="23">
        <f t="shared" si="37"/>
        <v>92786</v>
      </c>
      <c r="G170" s="23">
        <f t="shared" si="33"/>
        <v>-5.236440000589937E-2</v>
      </c>
      <c r="H170" s="23"/>
      <c r="I170" s="23"/>
      <c r="J170" s="24">
        <f t="shared" si="34"/>
        <v>-5.236440000589937E-2</v>
      </c>
      <c r="K170" s="23"/>
      <c r="L170" s="23"/>
      <c r="M170" s="23"/>
      <c r="N170" s="23"/>
      <c r="O170" s="23">
        <f t="shared" ca="1" si="41"/>
        <v>-5.1683781932693212E-2</v>
      </c>
      <c r="P170" s="25">
        <f t="shared" si="39"/>
        <v>-5.2303289799999986E-2</v>
      </c>
      <c r="Q170" s="26">
        <f t="shared" si="40"/>
        <v>38203.993799999997</v>
      </c>
      <c r="R170" s="29">
        <f t="shared" si="35"/>
        <v>2.7420303879778338E-3</v>
      </c>
      <c r="X170" s="23"/>
      <c r="AA170" s="23"/>
    </row>
    <row r="171" spans="1:27" x14ac:dyDescent="0.2">
      <c r="A171" s="126" t="s">
        <v>103</v>
      </c>
      <c r="B171" s="127" t="s">
        <v>92</v>
      </c>
      <c r="C171" s="128">
        <v>53279.260699999999</v>
      </c>
      <c r="D171" s="128">
        <v>1E-4</v>
      </c>
      <c r="E171" s="117">
        <f t="shared" si="38"/>
        <v>93001.296382201574</v>
      </c>
      <c r="F171" s="23">
        <f t="shared" si="37"/>
        <v>93001.5</v>
      </c>
      <c r="G171" s="23">
        <f t="shared" si="33"/>
        <v>-5.3638099998352118E-2</v>
      </c>
      <c r="H171" s="23"/>
      <c r="I171" s="23"/>
      <c r="J171" s="24">
        <f t="shared" si="34"/>
        <v>-5.3638099998352118E-2</v>
      </c>
      <c r="K171" s="23"/>
      <c r="L171" s="23"/>
      <c r="M171" s="23"/>
      <c r="N171" s="23"/>
      <c r="O171" s="23">
        <f t="shared" ca="1" si="41"/>
        <v>-5.2250269104575919E-2</v>
      </c>
      <c r="P171" s="25">
        <f t="shared" si="39"/>
        <v>-5.3055250112499952E-2</v>
      </c>
      <c r="Q171" s="26">
        <f t="shared" si="40"/>
        <v>38260.760699999999</v>
      </c>
      <c r="R171" s="29">
        <f t="shared" si="35"/>
        <v>2.8770457714332215E-3</v>
      </c>
      <c r="X171" s="23"/>
      <c r="AA171" s="23"/>
    </row>
    <row r="172" spans="1:27" x14ac:dyDescent="0.2">
      <c r="A172" s="24" t="s">
        <v>580</v>
      </c>
      <c r="B172" s="24" t="s">
        <v>48</v>
      </c>
      <c r="C172" s="157">
        <v>54325.446199999998</v>
      </c>
      <c r="D172" s="22"/>
      <c r="E172" s="23">
        <f t="shared" si="38"/>
        <v>96972.764205729589</v>
      </c>
      <c r="F172" s="23">
        <f t="shared" si="37"/>
        <v>96973</v>
      </c>
      <c r="G172" s="23">
        <f t="shared" si="33"/>
        <v>-6.2114199994539376E-2</v>
      </c>
      <c r="H172" s="23"/>
      <c r="I172" s="23"/>
      <c r="J172" s="24">
        <f t="shared" si="34"/>
        <v>-6.2114199994539376E-2</v>
      </c>
      <c r="K172" s="23"/>
      <c r="L172" s="23"/>
      <c r="M172" s="23"/>
      <c r="N172" s="23"/>
      <c r="O172" s="23"/>
      <c r="P172" s="25">
        <f t="shared" si="39"/>
        <v>-6.7744736450000009E-2</v>
      </c>
      <c r="Q172" s="26">
        <f t="shared" si="40"/>
        <v>39306.946199999998</v>
      </c>
      <c r="R172" s="29">
        <f t="shared" si="35"/>
        <v>3.8581738409616353E-3</v>
      </c>
      <c r="AA172" s="23"/>
    </row>
    <row r="173" spans="1:27" x14ac:dyDescent="0.2">
      <c r="A173" s="120" t="s">
        <v>108</v>
      </c>
      <c r="B173" s="121" t="s">
        <v>92</v>
      </c>
      <c r="C173" s="120">
        <v>55053.677259999997</v>
      </c>
      <c r="D173" s="120">
        <v>2.0000000000000002E-5</v>
      </c>
      <c r="E173" s="117">
        <f t="shared" si="38"/>
        <v>99737.232096828928</v>
      </c>
      <c r="F173" s="52">
        <f>ROUND(2*E173,0)/2+0.5</f>
        <v>99737.5</v>
      </c>
      <c r="G173" s="23">
        <f t="shared" si="33"/>
        <v>-7.0572500000707805E-2</v>
      </c>
      <c r="H173" s="23"/>
      <c r="I173" s="23"/>
      <c r="J173" s="24">
        <f t="shared" si="34"/>
        <v>-7.0572500000707805E-2</v>
      </c>
      <c r="K173" s="23"/>
      <c r="L173" s="23"/>
      <c r="M173" s="23"/>
      <c r="N173" s="23"/>
      <c r="O173" s="23">
        <f ca="1">+C$11+C$12*F173</f>
        <v>-6.9957264880918246E-2</v>
      </c>
      <c r="P173" s="25">
        <f t="shared" si="39"/>
        <v>-7.890094531249997E-2</v>
      </c>
      <c r="Q173" s="26">
        <f t="shared" si="40"/>
        <v>40035.177259999997</v>
      </c>
      <c r="R173" s="29">
        <f t="shared" si="35"/>
        <v>4.9804777563499034E-3</v>
      </c>
      <c r="X173" s="23"/>
      <c r="AA173" s="23"/>
    </row>
    <row r="174" spans="1:27" x14ac:dyDescent="0.2">
      <c r="A174" s="115" t="s">
        <v>209</v>
      </c>
      <c r="B174" s="116" t="s">
        <v>92</v>
      </c>
      <c r="C174" s="115">
        <v>56089.849900000001</v>
      </c>
      <c r="D174" s="115">
        <v>1E-4</v>
      </c>
      <c r="E174" s="117">
        <f t="shared" si="38"/>
        <v>103670.68969051581</v>
      </c>
      <c r="F174" s="52">
        <f>ROUND(2*E174,0)/2+0.5</f>
        <v>103671</v>
      </c>
      <c r="G174" s="23">
        <f t="shared" si="33"/>
        <v>-8.1743399998231325E-2</v>
      </c>
      <c r="H174" s="23"/>
      <c r="I174" s="23"/>
      <c r="J174" s="24">
        <f t="shared" si="34"/>
        <v>-8.1743399998231325E-2</v>
      </c>
      <c r="K174" s="23"/>
      <c r="L174" s="23"/>
      <c r="M174" s="23"/>
      <c r="N174" s="23"/>
      <c r="O174" s="23">
        <f ca="1">+C$11+C$12*F174</f>
        <v>-8.0297298712011245E-2</v>
      </c>
      <c r="P174" s="25">
        <f t="shared" si="39"/>
        <v>-9.6092012049999953E-2</v>
      </c>
      <c r="Q174" s="26">
        <f t="shared" si="40"/>
        <v>41071.349900000001</v>
      </c>
      <c r="R174" s="29">
        <f t="shared" si="35"/>
        <v>6.6819834432708452E-3</v>
      </c>
      <c r="X174" s="23"/>
      <c r="AA174" s="23"/>
    </row>
    <row r="175" spans="1:27" x14ac:dyDescent="0.2">
      <c r="A175" s="23"/>
      <c r="B175" s="23"/>
      <c r="C175" s="22"/>
      <c r="D175" s="22"/>
      <c r="E175" s="23"/>
      <c r="F175" s="23"/>
      <c r="G175" s="23"/>
      <c r="H175" s="23"/>
      <c r="I175" s="23"/>
      <c r="J175" s="24"/>
      <c r="K175" s="23"/>
      <c r="L175" s="23"/>
      <c r="M175" s="23"/>
      <c r="N175" s="23"/>
      <c r="O175" s="23"/>
      <c r="P175" s="25"/>
      <c r="Q175" s="26"/>
      <c r="AA175" s="23"/>
    </row>
    <row r="176" spans="1:27" x14ac:dyDescent="0.2">
      <c r="A176" s="23"/>
      <c r="B176" s="23"/>
      <c r="C176" s="22"/>
      <c r="D176" s="22"/>
      <c r="E176" s="23"/>
      <c r="F176" s="23"/>
      <c r="G176" s="23"/>
      <c r="H176" s="23"/>
      <c r="I176" s="23"/>
      <c r="J176" s="24"/>
      <c r="K176" s="23"/>
      <c r="L176" s="23"/>
      <c r="M176" s="23"/>
      <c r="N176" s="23"/>
      <c r="O176" s="23"/>
      <c r="P176" s="25"/>
      <c r="Q176" s="26"/>
      <c r="AA176" s="23"/>
    </row>
    <row r="177" spans="1:27" x14ac:dyDescent="0.2">
      <c r="A177" s="23"/>
      <c r="B177" s="23"/>
      <c r="C177" s="22"/>
      <c r="D177" s="22"/>
      <c r="E177" s="23"/>
      <c r="F177" s="23"/>
      <c r="G177" s="23"/>
      <c r="H177" s="23"/>
      <c r="I177" s="23"/>
      <c r="J177" s="24"/>
      <c r="K177" s="23"/>
      <c r="L177" s="23"/>
      <c r="M177" s="23"/>
      <c r="N177" s="23"/>
      <c r="O177" s="23"/>
      <c r="P177" s="25"/>
      <c r="Q177" s="26"/>
      <c r="AA177" s="23"/>
    </row>
    <row r="178" spans="1:27" x14ac:dyDescent="0.2">
      <c r="A178" s="23"/>
      <c r="B178" s="23"/>
      <c r="C178" s="22"/>
      <c r="D178" s="22"/>
      <c r="E178" s="23"/>
      <c r="F178" s="23"/>
      <c r="G178" s="23"/>
      <c r="H178" s="23"/>
      <c r="I178" s="23"/>
      <c r="J178" s="24"/>
      <c r="K178" s="23"/>
      <c r="L178" s="23"/>
      <c r="M178" s="23"/>
      <c r="N178" s="23"/>
      <c r="O178" s="23"/>
      <c r="P178" s="25"/>
      <c r="Q178" s="26"/>
      <c r="AA178" s="23"/>
    </row>
    <row r="179" spans="1:27" x14ac:dyDescent="0.2">
      <c r="A179" s="23"/>
      <c r="B179" s="23"/>
      <c r="C179" s="22"/>
      <c r="D179" s="22"/>
      <c r="E179" s="23"/>
      <c r="F179" s="23"/>
      <c r="G179" s="23"/>
      <c r="H179" s="23"/>
      <c r="I179" s="23"/>
      <c r="J179" s="24"/>
      <c r="K179" s="23"/>
      <c r="L179" s="23"/>
      <c r="M179" s="23"/>
      <c r="N179" s="23"/>
      <c r="O179" s="23"/>
      <c r="P179" s="25"/>
      <c r="Q179" s="26"/>
      <c r="AA179" s="23"/>
    </row>
    <row r="180" spans="1:27" x14ac:dyDescent="0.2">
      <c r="A180" s="23"/>
      <c r="B180" s="23"/>
      <c r="C180" s="22"/>
      <c r="D180" s="22"/>
      <c r="E180" s="23"/>
      <c r="F180" s="23"/>
      <c r="G180" s="23"/>
      <c r="H180" s="23"/>
      <c r="I180" s="23"/>
      <c r="J180" s="24"/>
      <c r="K180" s="23"/>
      <c r="L180" s="23"/>
      <c r="M180" s="23"/>
      <c r="N180" s="23"/>
      <c r="O180" s="23"/>
      <c r="P180" s="25"/>
      <c r="Q180" s="26"/>
      <c r="AA180" s="23"/>
    </row>
    <row r="181" spans="1:27" x14ac:dyDescent="0.2">
      <c r="A181" s="23"/>
      <c r="B181" s="23"/>
      <c r="C181" s="22"/>
      <c r="D181" s="22"/>
      <c r="E181" s="23"/>
      <c r="F181" s="23"/>
      <c r="G181" s="23"/>
      <c r="H181" s="23"/>
      <c r="I181" s="23"/>
      <c r="J181" s="24"/>
      <c r="K181" s="23"/>
      <c r="L181" s="23"/>
      <c r="M181" s="23"/>
      <c r="N181" s="23"/>
      <c r="O181" s="23"/>
      <c r="P181" s="25"/>
      <c r="Q181" s="26"/>
      <c r="AA181" s="23"/>
    </row>
    <row r="182" spans="1:27" x14ac:dyDescent="0.2">
      <c r="A182" s="23"/>
      <c r="B182" s="23"/>
      <c r="C182" s="22"/>
      <c r="D182" s="22"/>
      <c r="E182" s="23"/>
      <c r="F182" s="23"/>
      <c r="G182" s="23"/>
      <c r="H182" s="23"/>
      <c r="I182" s="23"/>
      <c r="J182" s="24"/>
      <c r="K182" s="23"/>
      <c r="L182" s="23"/>
      <c r="M182" s="23"/>
      <c r="N182" s="23"/>
      <c r="O182" s="23"/>
      <c r="P182" s="25"/>
      <c r="Q182" s="26"/>
      <c r="AA182" s="23"/>
    </row>
    <row r="183" spans="1:27" x14ac:dyDescent="0.2">
      <c r="A183" s="23"/>
      <c r="B183" s="23"/>
      <c r="C183" s="22"/>
      <c r="D183" s="22"/>
      <c r="E183" s="23"/>
      <c r="F183" s="23"/>
      <c r="G183" s="23"/>
      <c r="H183" s="23"/>
      <c r="I183" s="23"/>
      <c r="J183" s="24"/>
      <c r="K183" s="23"/>
      <c r="L183" s="23"/>
      <c r="M183" s="23"/>
      <c r="N183" s="23"/>
      <c r="O183" s="23"/>
      <c r="P183" s="25"/>
      <c r="Q183" s="26"/>
      <c r="AA183" s="23"/>
    </row>
    <row r="184" spans="1:27" x14ac:dyDescent="0.2">
      <c r="A184" s="23"/>
      <c r="B184" s="23"/>
      <c r="C184" s="22"/>
      <c r="D184" s="22"/>
      <c r="E184" s="23"/>
      <c r="F184" s="23"/>
      <c r="G184" s="23"/>
      <c r="H184" s="23"/>
      <c r="I184" s="23"/>
      <c r="J184" s="24"/>
      <c r="K184" s="23"/>
      <c r="L184" s="23"/>
      <c r="M184" s="23"/>
      <c r="N184" s="23"/>
      <c r="O184" s="23"/>
      <c r="P184" s="25"/>
      <c r="Q184" s="26"/>
      <c r="AA184" s="23"/>
    </row>
    <row r="185" spans="1:27" x14ac:dyDescent="0.2">
      <c r="A185" s="23"/>
      <c r="B185" s="23"/>
      <c r="C185" s="22"/>
      <c r="D185" s="22"/>
      <c r="E185" s="23"/>
      <c r="F185" s="23"/>
      <c r="G185" s="23"/>
      <c r="H185" s="23"/>
      <c r="I185" s="23"/>
      <c r="J185" s="24"/>
      <c r="K185" s="23"/>
      <c r="L185" s="23"/>
      <c r="M185" s="23"/>
      <c r="N185" s="23"/>
      <c r="O185" s="23"/>
      <c r="P185" s="25"/>
      <c r="Q185" s="26"/>
      <c r="AA185" s="23"/>
    </row>
    <row r="186" spans="1:27" x14ac:dyDescent="0.2">
      <c r="A186" s="23"/>
      <c r="B186" s="23"/>
      <c r="C186" s="22"/>
      <c r="D186" s="22"/>
      <c r="E186" s="23"/>
      <c r="F186" s="23"/>
      <c r="G186" s="23"/>
      <c r="H186" s="23"/>
      <c r="I186" s="23"/>
      <c r="J186" s="24"/>
      <c r="K186" s="23"/>
      <c r="L186" s="23"/>
      <c r="M186" s="23"/>
      <c r="N186" s="23"/>
      <c r="O186" s="23"/>
      <c r="P186" s="25"/>
      <c r="Q186" s="26"/>
      <c r="AA186" s="23"/>
    </row>
    <row r="187" spans="1:27" x14ac:dyDescent="0.2">
      <c r="A187" s="23"/>
      <c r="B187" s="23"/>
      <c r="C187" s="22"/>
      <c r="D187" s="22"/>
      <c r="E187" s="23"/>
      <c r="F187" s="23"/>
      <c r="G187" s="23"/>
      <c r="H187" s="23"/>
      <c r="I187" s="23"/>
      <c r="J187" s="24"/>
      <c r="K187" s="23"/>
      <c r="L187" s="23"/>
      <c r="M187" s="23"/>
      <c r="N187" s="23"/>
      <c r="O187" s="23"/>
      <c r="P187" s="25"/>
      <c r="Q187" s="26"/>
      <c r="AA187" s="23"/>
    </row>
    <row r="188" spans="1:27" x14ac:dyDescent="0.2">
      <c r="A188" s="23"/>
      <c r="B188" s="23"/>
      <c r="C188" s="22"/>
      <c r="D188" s="22"/>
      <c r="E188" s="23"/>
      <c r="F188" s="23"/>
      <c r="G188" s="23"/>
      <c r="H188" s="23"/>
      <c r="I188" s="23"/>
      <c r="J188" s="24"/>
      <c r="K188" s="23"/>
      <c r="L188" s="23"/>
      <c r="M188" s="23"/>
      <c r="N188" s="23"/>
      <c r="O188" s="23"/>
      <c r="P188" s="25"/>
      <c r="Q188" s="26"/>
      <c r="AA188" s="23"/>
    </row>
    <row r="189" spans="1:27" x14ac:dyDescent="0.2">
      <c r="A189" s="23"/>
      <c r="B189" s="23"/>
      <c r="C189" s="22"/>
      <c r="D189" s="22"/>
      <c r="E189" s="23"/>
      <c r="F189" s="23"/>
      <c r="G189" s="23"/>
      <c r="H189" s="23"/>
      <c r="I189" s="23"/>
      <c r="J189" s="24"/>
      <c r="K189" s="23"/>
      <c r="L189" s="23"/>
      <c r="M189" s="23"/>
      <c r="N189" s="23"/>
      <c r="O189" s="23"/>
      <c r="P189" s="25"/>
      <c r="Q189" s="26"/>
      <c r="AA189" s="23"/>
    </row>
    <row r="190" spans="1:27" x14ac:dyDescent="0.2">
      <c r="A190" s="23"/>
      <c r="B190" s="23"/>
      <c r="C190" s="22"/>
      <c r="D190" s="22"/>
      <c r="E190" s="23"/>
      <c r="F190" s="23"/>
      <c r="G190" s="23"/>
      <c r="H190" s="23"/>
      <c r="I190" s="23"/>
      <c r="J190" s="24"/>
      <c r="K190" s="23"/>
      <c r="L190" s="23"/>
      <c r="M190" s="23"/>
      <c r="N190" s="23"/>
      <c r="O190" s="23"/>
      <c r="P190" s="25"/>
      <c r="Q190" s="26"/>
      <c r="AA190" s="23"/>
    </row>
    <row r="191" spans="1:27" x14ac:dyDescent="0.2">
      <c r="A191" s="23"/>
      <c r="B191" s="23"/>
      <c r="C191" s="22"/>
      <c r="D191" s="22"/>
      <c r="E191" s="23"/>
      <c r="F191" s="23"/>
      <c r="G191" s="23"/>
      <c r="H191" s="23"/>
      <c r="I191" s="23"/>
      <c r="J191" s="24"/>
      <c r="K191" s="23"/>
      <c r="L191" s="23"/>
      <c r="M191" s="23"/>
      <c r="N191" s="23"/>
      <c r="O191" s="23"/>
      <c r="P191" s="25"/>
      <c r="Q191" s="26"/>
      <c r="AA191" s="23"/>
    </row>
    <row r="192" spans="1:27" x14ac:dyDescent="0.2">
      <c r="A192" s="23"/>
      <c r="B192" s="23"/>
      <c r="C192" s="22"/>
      <c r="D192" s="22"/>
      <c r="E192" s="23"/>
      <c r="F192" s="23"/>
      <c r="G192" s="23"/>
      <c r="H192" s="23"/>
      <c r="I192" s="23"/>
      <c r="J192" s="24"/>
      <c r="K192" s="23"/>
      <c r="L192" s="23"/>
      <c r="M192" s="23"/>
      <c r="N192" s="23"/>
      <c r="O192" s="23"/>
      <c r="P192" s="25"/>
      <c r="Q192" s="26"/>
      <c r="AA192" s="23"/>
    </row>
    <row r="193" spans="1:27" x14ac:dyDescent="0.2">
      <c r="A193" s="23"/>
      <c r="B193" s="23"/>
      <c r="C193" s="22"/>
      <c r="D193" s="22"/>
      <c r="E193" s="23"/>
      <c r="F193" s="23"/>
      <c r="G193" s="23"/>
      <c r="H193" s="23"/>
      <c r="I193" s="23"/>
      <c r="J193" s="24"/>
      <c r="K193" s="23"/>
      <c r="L193" s="23"/>
      <c r="M193" s="23"/>
      <c r="N193" s="23"/>
      <c r="O193" s="23"/>
      <c r="P193" s="25"/>
      <c r="Q193" s="26"/>
      <c r="AA193" s="23"/>
    </row>
    <row r="194" spans="1:27" x14ac:dyDescent="0.2">
      <c r="A194" s="23"/>
      <c r="B194" s="23"/>
      <c r="C194" s="22"/>
      <c r="D194" s="22"/>
      <c r="E194" s="23"/>
      <c r="F194" s="23"/>
      <c r="G194" s="23"/>
      <c r="H194" s="23"/>
      <c r="I194" s="23"/>
      <c r="J194" s="24"/>
      <c r="K194" s="23"/>
      <c r="L194" s="23"/>
      <c r="M194" s="23"/>
      <c r="N194" s="23"/>
      <c r="O194" s="23"/>
      <c r="P194" s="25"/>
      <c r="Q194" s="26"/>
      <c r="AA194" s="23"/>
    </row>
    <row r="195" spans="1:27" x14ac:dyDescent="0.2">
      <c r="A195" s="23"/>
      <c r="B195" s="23"/>
      <c r="C195" s="22"/>
      <c r="D195" s="22"/>
      <c r="E195" s="23"/>
      <c r="F195" s="23"/>
      <c r="G195" s="23"/>
      <c r="H195" s="23"/>
      <c r="I195" s="23"/>
      <c r="J195" s="24"/>
      <c r="K195" s="23"/>
      <c r="L195" s="23"/>
      <c r="M195" s="23"/>
      <c r="N195" s="23"/>
      <c r="O195" s="23"/>
      <c r="P195" s="25"/>
      <c r="Q195" s="26"/>
      <c r="AA195" s="23"/>
    </row>
    <row r="196" spans="1:27" x14ac:dyDescent="0.2">
      <c r="A196" s="23"/>
      <c r="B196" s="23"/>
      <c r="C196" s="22"/>
      <c r="D196" s="22"/>
      <c r="E196" s="23"/>
      <c r="F196" s="23"/>
      <c r="G196" s="23"/>
      <c r="H196" s="23"/>
      <c r="I196" s="23"/>
      <c r="J196" s="24"/>
      <c r="K196" s="23"/>
      <c r="L196" s="23"/>
      <c r="M196" s="23"/>
      <c r="N196" s="23"/>
      <c r="O196" s="23"/>
      <c r="P196" s="25"/>
      <c r="Q196" s="26"/>
      <c r="AA196" s="23"/>
    </row>
    <row r="197" spans="1:27" x14ac:dyDescent="0.2">
      <c r="A197" s="23"/>
      <c r="B197" s="23"/>
      <c r="C197" s="22"/>
      <c r="D197" s="22"/>
      <c r="E197" s="23"/>
      <c r="F197" s="23"/>
      <c r="G197" s="23"/>
      <c r="H197" s="23"/>
      <c r="I197" s="23"/>
      <c r="J197" s="24"/>
      <c r="K197" s="23"/>
      <c r="L197" s="23"/>
      <c r="M197" s="23"/>
      <c r="N197" s="23"/>
      <c r="O197" s="23"/>
      <c r="P197" s="25"/>
      <c r="Q197" s="26"/>
      <c r="AA197" s="23"/>
    </row>
    <row r="198" spans="1:27" x14ac:dyDescent="0.2">
      <c r="A198" s="23"/>
      <c r="B198" s="23"/>
      <c r="C198" s="22"/>
      <c r="D198" s="22"/>
      <c r="E198" s="23"/>
      <c r="F198" s="23"/>
      <c r="G198" s="23"/>
      <c r="H198" s="23"/>
      <c r="I198" s="23"/>
      <c r="J198" s="24"/>
      <c r="K198" s="23"/>
      <c r="L198" s="23"/>
      <c r="M198" s="23"/>
      <c r="N198" s="23"/>
      <c r="O198" s="23"/>
      <c r="P198" s="25"/>
      <c r="Q198" s="26"/>
      <c r="AA198" s="23"/>
    </row>
    <row r="199" spans="1:27" x14ac:dyDescent="0.2">
      <c r="A199" s="23"/>
      <c r="B199" s="23"/>
      <c r="C199" s="22"/>
      <c r="D199" s="22"/>
      <c r="E199" s="23"/>
      <c r="F199" s="23"/>
      <c r="G199" s="23"/>
      <c r="H199" s="23"/>
      <c r="I199" s="23"/>
      <c r="J199" s="24"/>
      <c r="K199" s="23"/>
      <c r="L199" s="23"/>
      <c r="M199" s="23"/>
      <c r="N199" s="23"/>
      <c r="O199" s="23"/>
      <c r="P199" s="25"/>
      <c r="Q199" s="26"/>
      <c r="AA199" s="23"/>
    </row>
    <row r="200" spans="1:27" x14ac:dyDescent="0.2">
      <c r="A200" s="23"/>
      <c r="B200" s="23"/>
      <c r="C200" s="22"/>
      <c r="D200" s="22"/>
      <c r="E200" s="23"/>
      <c r="F200" s="23"/>
      <c r="G200" s="23"/>
      <c r="H200" s="23"/>
      <c r="I200" s="23"/>
      <c r="J200" s="24"/>
      <c r="K200" s="23"/>
      <c r="L200" s="23"/>
      <c r="M200" s="23"/>
      <c r="N200" s="23"/>
      <c r="O200" s="23"/>
      <c r="P200" s="25"/>
      <c r="Q200" s="26"/>
      <c r="AA200" s="23"/>
    </row>
    <row r="201" spans="1:27" x14ac:dyDescent="0.2">
      <c r="A201" s="23"/>
      <c r="B201" s="23"/>
      <c r="C201" s="22"/>
      <c r="D201" s="22"/>
      <c r="E201" s="23"/>
      <c r="F201" s="23"/>
      <c r="G201" s="23"/>
      <c r="H201" s="23"/>
      <c r="I201" s="23"/>
      <c r="J201" s="24"/>
      <c r="K201" s="23"/>
      <c r="L201" s="23"/>
      <c r="M201" s="23"/>
      <c r="N201" s="23"/>
      <c r="O201" s="23"/>
      <c r="P201" s="25"/>
      <c r="Q201" s="26"/>
      <c r="AA201" s="23"/>
    </row>
    <row r="202" spans="1:27" x14ac:dyDescent="0.2">
      <c r="A202" s="23"/>
      <c r="B202" s="23"/>
      <c r="C202" s="22"/>
      <c r="D202" s="22"/>
      <c r="E202" s="23"/>
      <c r="F202" s="23"/>
      <c r="G202" s="23"/>
      <c r="H202" s="23"/>
      <c r="I202" s="23"/>
      <c r="J202" s="24"/>
      <c r="K202" s="23"/>
      <c r="L202" s="23"/>
      <c r="M202" s="23"/>
      <c r="N202" s="23"/>
      <c r="O202" s="23"/>
      <c r="P202" s="25"/>
      <c r="Q202" s="26"/>
      <c r="AA202" s="23"/>
    </row>
    <row r="203" spans="1:27" x14ac:dyDescent="0.2">
      <c r="A203" s="23"/>
      <c r="B203" s="23"/>
      <c r="C203" s="22"/>
      <c r="D203" s="22"/>
      <c r="E203" s="23"/>
      <c r="F203" s="23"/>
      <c r="G203" s="23"/>
      <c r="H203" s="23"/>
      <c r="I203" s="23"/>
      <c r="J203" s="24"/>
      <c r="K203" s="23"/>
      <c r="L203" s="23"/>
      <c r="M203" s="23"/>
      <c r="N203" s="23"/>
      <c r="O203" s="23"/>
      <c r="P203" s="25"/>
      <c r="Q203" s="26"/>
      <c r="AA203" s="23"/>
    </row>
    <row r="204" spans="1:27" x14ac:dyDescent="0.2">
      <c r="A204" s="23"/>
      <c r="B204" s="23"/>
      <c r="C204" s="22"/>
      <c r="D204" s="22"/>
      <c r="E204" s="23"/>
      <c r="F204" s="23"/>
      <c r="G204" s="23"/>
      <c r="H204" s="23"/>
      <c r="I204" s="23"/>
      <c r="J204" s="24"/>
      <c r="K204" s="23"/>
      <c r="L204" s="23"/>
      <c r="M204" s="23"/>
      <c r="N204" s="23"/>
      <c r="O204" s="23"/>
      <c r="P204" s="25"/>
      <c r="Q204" s="26"/>
      <c r="AA204" s="23"/>
    </row>
    <row r="205" spans="1:27" x14ac:dyDescent="0.2">
      <c r="A205" s="23"/>
      <c r="B205" s="23"/>
      <c r="C205" s="22"/>
      <c r="D205" s="22"/>
      <c r="E205" s="23"/>
      <c r="F205" s="23"/>
      <c r="G205" s="23"/>
      <c r="H205" s="23"/>
      <c r="I205" s="23"/>
      <c r="J205" s="24"/>
      <c r="K205" s="23"/>
      <c r="L205" s="23"/>
      <c r="M205" s="23"/>
      <c r="N205" s="23"/>
      <c r="O205" s="23"/>
      <c r="P205" s="25"/>
      <c r="Q205" s="26"/>
      <c r="AA205" s="23"/>
    </row>
    <row r="206" spans="1:27" x14ac:dyDescent="0.2">
      <c r="A206" s="23"/>
      <c r="B206" s="23"/>
      <c r="C206" s="22"/>
      <c r="D206" s="22"/>
      <c r="E206" s="23"/>
      <c r="F206" s="23"/>
      <c r="G206" s="23"/>
      <c r="H206" s="23"/>
      <c r="I206" s="23"/>
      <c r="J206" s="24"/>
      <c r="K206" s="23"/>
      <c r="L206" s="23"/>
      <c r="M206" s="23"/>
      <c r="N206" s="23"/>
      <c r="O206" s="23"/>
      <c r="P206" s="25"/>
      <c r="Q206" s="26"/>
      <c r="AA206" s="23"/>
    </row>
    <row r="207" spans="1:27" x14ac:dyDescent="0.2">
      <c r="A207" s="23"/>
      <c r="B207" s="23"/>
      <c r="C207" s="22"/>
      <c r="D207" s="22"/>
      <c r="E207" s="23"/>
      <c r="F207" s="23"/>
      <c r="G207" s="23"/>
      <c r="H207" s="23"/>
      <c r="I207" s="23"/>
      <c r="J207" s="24"/>
      <c r="K207" s="23"/>
      <c r="L207" s="23"/>
      <c r="M207" s="23"/>
      <c r="N207" s="23"/>
      <c r="O207" s="23"/>
      <c r="P207" s="25"/>
      <c r="Q207" s="26"/>
      <c r="AA207" s="23"/>
    </row>
    <row r="208" spans="1:27" x14ac:dyDescent="0.2">
      <c r="A208" s="23"/>
      <c r="B208" s="23"/>
      <c r="C208" s="22"/>
      <c r="D208" s="22"/>
      <c r="E208" s="23"/>
      <c r="F208" s="23"/>
      <c r="G208" s="23"/>
      <c r="H208" s="23"/>
      <c r="I208" s="23"/>
      <c r="J208" s="24"/>
      <c r="K208" s="23"/>
      <c r="L208" s="23"/>
      <c r="M208" s="23"/>
      <c r="N208" s="23"/>
      <c r="O208" s="23"/>
      <c r="P208" s="25"/>
      <c r="Q208" s="26"/>
      <c r="AA208" s="23"/>
    </row>
    <row r="209" spans="1:27" x14ac:dyDescent="0.2">
      <c r="A209" s="23"/>
      <c r="B209" s="23"/>
      <c r="C209" s="22"/>
      <c r="D209" s="22"/>
      <c r="E209" s="23"/>
      <c r="F209" s="23"/>
      <c r="G209" s="23"/>
      <c r="H209" s="23"/>
      <c r="I209" s="23"/>
      <c r="J209" s="24"/>
      <c r="K209" s="23"/>
      <c r="L209" s="23"/>
      <c r="M209" s="23"/>
      <c r="N209" s="23"/>
      <c r="O209" s="23"/>
      <c r="P209" s="25"/>
      <c r="Q209" s="26"/>
      <c r="AA209" s="23"/>
    </row>
    <row r="210" spans="1:27" x14ac:dyDescent="0.2">
      <c r="A210" s="23"/>
      <c r="B210" s="23"/>
      <c r="C210" s="22"/>
      <c r="D210" s="22"/>
      <c r="E210" s="23"/>
      <c r="F210" s="23"/>
      <c r="G210" s="23"/>
      <c r="H210" s="23"/>
      <c r="I210" s="23"/>
      <c r="J210" s="24"/>
      <c r="K210" s="23"/>
      <c r="L210" s="23"/>
      <c r="M210" s="23"/>
      <c r="N210" s="23"/>
      <c r="O210" s="23"/>
      <c r="P210" s="25"/>
      <c r="Q210" s="26"/>
      <c r="AA210" s="23"/>
    </row>
    <row r="211" spans="1:27" x14ac:dyDescent="0.2">
      <c r="A211" s="23"/>
      <c r="B211" s="23"/>
      <c r="C211" s="22"/>
      <c r="D211" s="22"/>
      <c r="E211" s="23"/>
      <c r="F211" s="23"/>
      <c r="G211" s="23"/>
      <c r="H211" s="23"/>
      <c r="I211" s="23"/>
      <c r="J211" s="24"/>
      <c r="K211" s="23"/>
      <c r="L211" s="23"/>
      <c r="M211" s="23"/>
      <c r="N211" s="23"/>
      <c r="O211" s="23"/>
      <c r="P211" s="25"/>
      <c r="Q211" s="26"/>
      <c r="AA211" s="23"/>
    </row>
    <row r="212" spans="1:27" x14ac:dyDescent="0.2">
      <c r="A212" s="23"/>
      <c r="B212" s="23"/>
      <c r="C212" s="22"/>
      <c r="D212" s="22"/>
      <c r="E212" s="23"/>
      <c r="F212" s="23"/>
      <c r="G212" s="23"/>
      <c r="H212" s="23"/>
      <c r="I212" s="23"/>
      <c r="J212" s="24"/>
      <c r="K212" s="23"/>
      <c r="L212" s="23"/>
      <c r="M212" s="23"/>
      <c r="N212" s="23"/>
      <c r="O212" s="23"/>
      <c r="P212" s="25"/>
      <c r="Q212" s="26"/>
      <c r="AA212" s="23"/>
    </row>
    <row r="213" spans="1:27" x14ac:dyDescent="0.2">
      <c r="A213" s="23"/>
      <c r="B213" s="23"/>
      <c r="C213" s="22"/>
      <c r="D213" s="22"/>
      <c r="E213" s="23"/>
      <c r="F213" s="23"/>
      <c r="G213" s="23"/>
      <c r="H213" s="23"/>
      <c r="I213" s="23"/>
      <c r="J213" s="24"/>
      <c r="K213" s="23"/>
      <c r="L213" s="23"/>
      <c r="M213" s="23"/>
      <c r="N213" s="23"/>
      <c r="O213" s="23"/>
      <c r="P213" s="25"/>
      <c r="Q213" s="26"/>
      <c r="AA213" s="23"/>
    </row>
    <row r="214" spans="1:27" x14ac:dyDescent="0.2">
      <c r="A214" s="23"/>
      <c r="B214" s="23"/>
      <c r="C214" s="22"/>
      <c r="D214" s="22"/>
      <c r="E214" s="23"/>
      <c r="F214" s="23"/>
      <c r="G214" s="23"/>
      <c r="H214" s="23"/>
      <c r="I214" s="23"/>
      <c r="J214" s="24"/>
      <c r="K214" s="23"/>
      <c r="L214" s="23"/>
      <c r="M214" s="23"/>
      <c r="N214" s="23"/>
      <c r="O214" s="23"/>
      <c r="P214" s="25"/>
      <c r="Q214" s="26"/>
      <c r="AA214" s="23"/>
    </row>
    <row r="215" spans="1:27" x14ac:dyDescent="0.2">
      <c r="A215" s="23"/>
      <c r="B215" s="23"/>
      <c r="C215" s="22"/>
      <c r="D215" s="22"/>
      <c r="E215" s="23"/>
      <c r="F215" s="23"/>
      <c r="G215" s="23"/>
      <c r="H215" s="23"/>
      <c r="I215" s="23"/>
      <c r="J215" s="24"/>
      <c r="K215" s="23"/>
      <c r="L215" s="23"/>
      <c r="M215" s="23"/>
      <c r="N215" s="23"/>
      <c r="O215" s="23"/>
      <c r="P215" s="25"/>
      <c r="Q215" s="26"/>
      <c r="AA215" s="23"/>
    </row>
    <row r="216" spans="1:27" x14ac:dyDescent="0.2">
      <c r="A216" s="23"/>
      <c r="B216" s="23"/>
      <c r="C216" s="22"/>
      <c r="D216" s="22"/>
      <c r="E216" s="23"/>
      <c r="F216" s="23"/>
      <c r="G216" s="23"/>
      <c r="H216" s="23"/>
      <c r="I216" s="23"/>
      <c r="J216" s="24"/>
      <c r="K216" s="23"/>
      <c r="L216" s="23"/>
      <c r="M216" s="23"/>
      <c r="N216" s="23"/>
      <c r="O216" s="23"/>
      <c r="P216" s="25"/>
      <c r="Q216" s="26"/>
      <c r="AA216" s="23"/>
    </row>
    <row r="217" spans="1:27" x14ac:dyDescent="0.2">
      <c r="C217" s="21"/>
      <c r="D217" s="21"/>
      <c r="E217" s="23"/>
      <c r="F217" s="23"/>
      <c r="G217" s="23"/>
      <c r="H217" s="23"/>
      <c r="I217" s="23"/>
      <c r="J217" s="24"/>
      <c r="K217" s="23"/>
      <c r="L217" s="23"/>
      <c r="M217" s="23"/>
      <c r="N217" s="23"/>
      <c r="O217" s="23"/>
      <c r="P217" s="25"/>
      <c r="Q217" s="26"/>
      <c r="AA217" s="23"/>
    </row>
    <row r="218" spans="1:27" x14ac:dyDescent="0.2">
      <c r="C218" s="21"/>
      <c r="D218" s="21"/>
      <c r="E218" s="23"/>
      <c r="F218" s="23"/>
      <c r="G218" s="23"/>
      <c r="H218" s="23"/>
      <c r="I218" s="23"/>
      <c r="J218" s="24"/>
      <c r="K218" s="23"/>
      <c r="L218" s="23"/>
      <c r="M218" s="23"/>
      <c r="N218" s="23"/>
      <c r="O218" s="23"/>
      <c r="P218" s="25"/>
      <c r="Q218" s="26"/>
      <c r="AA218" s="23"/>
    </row>
    <row r="219" spans="1:27" x14ac:dyDescent="0.2">
      <c r="C219" s="21"/>
      <c r="D219" s="21"/>
      <c r="E219" s="23"/>
      <c r="F219" s="23"/>
      <c r="G219" s="23"/>
      <c r="H219" s="23"/>
      <c r="I219" s="23"/>
      <c r="J219" s="24"/>
      <c r="K219" s="23"/>
      <c r="L219" s="23"/>
      <c r="M219" s="23"/>
      <c r="N219" s="23"/>
      <c r="O219" s="23"/>
      <c r="P219" s="25"/>
      <c r="Q219" s="26"/>
      <c r="AA219" s="23"/>
    </row>
    <row r="220" spans="1:27" x14ac:dyDescent="0.2">
      <c r="C220" s="21"/>
      <c r="D220" s="21"/>
      <c r="E220" s="23"/>
      <c r="F220" s="23"/>
      <c r="G220" s="23"/>
      <c r="H220" s="23"/>
      <c r="I220" s="23"/>
      <c r="J220" s="24"/>
      <c r="K220" s="23"/>
      <c r="L220" s="23"/>
      <c r="M220" s="23"/>
      <c r="N220" s="23"/>
      <c r="O220" s="23"/>
      <c r="P220" s="25"/>
      <c r="Q220" s="26"/>
      <c r="AA220" s="23"/>
    </row>
    <row r="221" spans="1:27" x14ac:dyDescent="0.2">
      <c r="C221" s="21"/>
      <c r="D221" s="21"/>
      <c r="E221" s="23"/>
      <c r="F221" s="23"/>
      <c r="G221" s="23"/>
      <c r="H221" s="23"/>
      <c r="I221" s="23"/>
      <c r="J221" s="24"/>
      <c r="K221" s="23"/>
      <c r="L221" s="23"/>
      <c r="M221" s="23"/>
      <c r="N221" s="23"/>
      <c r="O221" s="23"/>
      <c r="P221" s="25"/>
      <c r="Q221" s="26"/>
      <c r="AA221" s="23"/>
    </row>
    <row r="222" spans="1:27" x14ac:dyDescent="0.2">
      <c r="C222" s="21"/>
      <c r="D222" s="21"/>
      <c r="E222" s="23"/>
      <c r="F222" s="23"/>
      <c r="G222" s="23"/>
      <c r="H222" s="23"/>
      <c r="I222" s="23"/>
      <c r="J222" s="24"/>
      <c r="K222" s="23"/>
      <c r="L222" s="23"/>
      <c r="M222" s="23"/>
      <c r="N222" s="23"/>
      <c r="O222" s="23"/>
      <c r="P222" s="25"/>
      <c r="Q222" s="26"/>
      <c r="AA222" s="23"/>
    </row>
    <row r="223" spans="1:27" x14ac:dyDescent="0.2">
      <c r="C223" s="21"/>
      <c r="D223" s="21"/>
      <c r="E223" s="23"/>
      <c r="F223" s="23"/>
      <c r="G223" s="23"/>
      <c r="H223" s="23"/>
      <c r="I223" s="23"/>
      <c r="J223" s="24"/>
      <c r="K223" s="23"/>
      <c r="L223" s="23"/>
      <c r="M223" s="23"/>
      <c r="N223" s="23"/>
      <c r="O223" s="23"/>
      <c r="P223" s="25"/>
      <c r="Q223" s="26"/>
      <c r="AA223" s="23"/>
    </row>
    <row r="224" spans="1:27" x14ac:dyDescent="0.2">
      <c r="C224" s="21"/>
      <c r="D224" s="21"/>
      <c r="E224" s="23"/>
      <c r="F224" s="23"/>
      <c r="G224" s="23"/>
      <c r="H224" s="23"/>
      <c r="I224" s="23"/>
      <c r="J224" s="24"/>
      <c r="K224" s="23"/>
      <c r="L224" s="23"/>
      <c r="M224" s="23"/>
      <c r="N224" s="23"/>
      <c r="O224" s="23"/>
      <c r="P224" s="25"/>
      <c r="Q224" s="26"/>
      <c r="AA224" s="23"/>
    </row>
    <row r="225" spans="3:27" x14ac:dyDescent="0.2">
      <c r="C225" s="21"/>
      <c r="D225" s="21"/>
      <c r="E225" s="23"/>
      <c r="F225" s="23"/>
      <c r="G225" s="23"/>
      <c r="H225" s="23"/>
      <c r="I225" s="23"/>
      <c r="J225" s="24"/>
      <c r="K225" s="23"/>
      <c r="L225" s="23"/>
      <c r="M225" s="23"/>
      <c r="N225" s="23"/>
      <c r="O225" s="23"/>
      <c r="P225" s="25"/>
      <c r="Q225" s="26"/>
      <c r="AA225" s="23"/>
    </row>
    <row r="226" spans="3:27" x14ac:dyDescent="0.2">
      <c r="C226" s="21"/>
      <c r="D226" s="21"/>
      <c r="E226" s="23"/>
      <c r="F226" s="23"/>
      <c r="G226" s="23"/>
      <c r="H226" s="23"/>
      <c r="I226" s="23"/>
      <c r="J226" s="24"/>
      <c r="K226" s="23"/>
      <c r="L226" s="23"/>
      <c r="M226" s="23"/>
      <c r="N226" s="23"/>
      <c r="O226" s="23"/>
      <c r="P226" s="25"/>
      <c r="Q226" s="26"/>
      <c r="AA226" s="23"/>
    </row>
    <row r="227" spans="3:27" x14ac:dyDescent="0.2">
      <c r="C227" s="21"/>
      <c r="D227" s="21"/>
      <c r="E227" s="23"/>
      <c r="F227" s="23"/>
      <c r="G227" s="23"/>
      <c r="H227" s="23"/>
      <c r="I227" s="23"/>
      <c r="J227" s="24"/>
      <c r="K227" s="23"/>
      <c r="L227" s="23"/>
      <c r="M227" s="23"/>
      <c r="N227" s="23"/>
      <c r="O227" s="23"/>
      <c r="P227" s="25"/>
      <c r="Q227" s="26"/>
      <c r="AA227" s="23"/>
    </row>
    <row r="228" spans="3:27" x14ac:dyDescent="0.2">
      <c r="C228" s="21"/>
      <c r="D228" s="21"/>
      <c r="E228" s="23"/>
      <c r="F228" s="23"/>
      <c r="G228" s="23"/>
      <c r="H228" s="23"/>
      <c r="I228" s="23"/>
      <c r="J228" s="24"/>
      <c r="K228" s="23"/>
      <c r="L228" s="23"/>
      <c r="M228" s="23"/>
      <c r="N228" s="23"/>
      <c r="O228" s="23"/>
      <c r="P228" s="25"/>
      <c r="Q228" s="26"/>
      <c r="AA228" s="23"/>
    </row>
    <row r="229" spans="3:27" x14ac:dyDescent="0.2">
      <c r="C229" s="21"/>
      <c r="D229" s="21"/>
      <c r="E229" s="23"/>
      <c r="F229" s="23"/>
      <c r="G229" s="23"/>
      <c r="H229" s="23"/>
      <c r="I229" s="23"/>
      <c r="J229" s="24"/>
      <c r="K229" s="23"/>
      <c r="L229" s="23"/>
      <c r="M229" s="23"/>
      <c r="N229" s="23"/>
      <c r="O229" s="23"/>
      <c r="P229" s="25"/>
      <c r="Q229" s="26"/>
      <c r="AA229" s="23"/>
    </row>
    <row r="230" spans="3:27" x14ac:dyDescent="0.2">
      <c r="C230" s="21"/>
      <c r="D230" s="21"/>
      <c r="E230" s="23"/>
      <c r="F230" s="23"/>
      <c r="G230" s="23"/>
      <c r="H230" s="23"/>
      <c r="I230" s="23"/>
      <c r="J230" s="24"/>
      <c r="K230" s="23"/>
      <c r="L230" s="23"/>
      <c r="M230" s="23"/>
      <c r="N230" s="23"/>
      <c r="O230" s="23"/>
      <c r="P230" s="25"/>
      <c r="Q230" s="26"/>
      <c r="AA230" s="23"/>
    </row>
    <row r="231" spans="3:27" x14ac:dyDescent="0.2">
      <c r="C231" s="21"/>
      <c r="D231" s="21"/>
      <c r="E231" s="23"/>
      <c r="F231" s="23"/>
      <c r="G231" s="23"/>
      <c r="H231" s="23"/>
      <c r="I231" s="23"/>
      <c r="J231" s="24"/>
      <c r="K231" s="23"/>
      <c r="L231" s="23"/>
      <c r="M231" s="23"/>
      <c r="N231" s="23"/>
      <c r="O231" s="23"/>
      <c r="P231" s="25"/>
      <c r="Q231" s="26"/>
      <c r="AA231" s="23"/>
    </row>
    <row r="232" spans="3:27" x14ac:dyDescent="0.2">
      <c r="C232" s="21"/>
      <c r="D232" s="21"/>
      <c r="E232" s="23"/>
      <c r="F232" s="23"/>
      <c r="G232" s="23"/>
      <c r="H232" s="23"/>
      <c r="I232" s="23"/>
      <c r="J232" s="24"/>
      <c r="K232" s="23"/>
      <c r="L232" s="23"/>
      <c r="M232" s="23"/>
      <c r="N232" s="23"/>
      <c r="O232" s="23"/>
      <c r="P232" s="25"/>
      <c r="Q232" s="26"/>
      <c r="AA232" s="23"/>
    </row>
    <row r="233" spans="3:27" x14ac:dyDescent="0.2">
      <c r="C233" s="21"/>
      <c r="D233" s="21"/>
      <c r="E233" s="23"/>
      <c r="F233" s="23"/>
      <c r="G233" s="23"/>
      <c r="H233" s="23"/>
      <c r="I233" s="23"/>
      <c r="J233" s="24"/>
      <c r="K233" s="23"/>
      <c r="L233" s="23"/>
      <c r="M233" s="23"/>
      <c r="N233" s="23"/>
      <c r="O233" s="23"/>
      <c r="P233" s="25"/>
      <c r="Q233" s="26"/>
      <c r="AA233" s="23"/>
    </row>
    <row r="234" spans="3:27" x14ac:dyDescent="0.2">
      <c r="C234" s="21"/>
      <c r="D234" s="21"/>
      <c r="E234" s="23"/>
      <c r="F234" s="23"/>
      <c r="G234" s="23"/>
      <c r="H234" s="23"/>
      <c r="I234" s="23"/>
      <c r="J234" s="24"/>
      <c r="K234" s="23"/>
      <c r="L234" s="23"/>
      <c r="M234" s="23"/>
      <c r="N234" s="23"/>
      <c r="O234" s="23"/>
      <c r="P234" s="25"/>
      <c r="Q234" s="26"/>
      <c r="AA234" s="23"/>
    </row>
    <row r="235" spans="3:27" x14ac:dyDescent="0.2">
      <c r="C235" s="21"/>
      <c r="D235" s="21"/>
      <c r="E235" s="23"/>
      <c r="F235" s="23"/>
      <c r="G235" s="23"/>
      <c r="H235" s="23"/>
      <c r="I235" s="23"/>
      <c r="J235" s="24"/>
      <c r="K235" s="23"/>
      <c r="L235" s="23"/>
      <c r="M235" s="23"/>
      <c r="N235" s="23"/>
      <c r="O235" s="23"/>
      <c r="P235" s="25"/>
      <c r="Q235" s="26"/>
      <c r="AA235" s="23"/>
    </row>
    <row r="236" spans="3:27" x14ac:dyDescent="0.2">
      <c r="C236" s="21"/>
      <c r="D236" s="21"/>
      <c r="E236" s="23"/>
      <c r="F236" s="23"/>
      <c r="G236" s="23"/>
      <c r="H236" s="23"/>
      <c r="I236" s="23"/>
      <c r="J236" s="24"/>
      <c r="K236" s="23"/>
      <c r="L236" s="23"/>
      <c r="M236" s="23"/>
      <c r="N236" s="23"/>
      <c r="O236" s="23"/>
      <c r="P236" s="25"/>
      <c r="Q236" s="26"/>
      <c r="AA236" s="23"/>
    </row>
    <row r="237" spans="3:27" x14ac:dyDescent="0.2">
      <c r="C237" s="21"/>
      <c r="D237" s="21"/>
      <c r="E237" s="23"/>
      <c r="F237" s="23"/>
      <c r="G237" s="23"/>
      <c r="H237" s="23"/>
      <c r="I237" s="23"/>
      <c r="J237" s="24"/>
      <c r="K237" s="23"/>
      <c r="L237" s="23"/>
      <c r="M237" s="23"/>
      <c r="N237" s="23"/>
      <c r="O237" s="23"/>
      <c r="P237" s="25"/>
      <c r="Q237" s="26"/>
      <c r="AA237" s="23"/>
    </row>
    <row r="238" spans="3:27" x14ac:dyDescent="0.2">
      <c r="C238" s="21"/>
      <c r="D238" s="21"/>
      <c r="E238" s="23"/>
      <c r="F238" s="23"/>
      <c r="G238" s="23"/>
      <c r="H238" s="23"/>
      <c r="I238" s="23"/>
      <c r="J238" s="24"/>
      <c r="K238" s="23"/>
      <c r="L238" s="23"/>
      <c r="M238" s="23"/>
      <c r="N238" s="23"/>
      <c r="O238" s="23"/>
      <c r="P238" s="25"/>
      <c r="Q238" s="26"/>
      <c r="AA238" s="23"/>
    </row>
    <row r="239" spans="3:27" x14ac:dyDescent="0.2">
      <c r="C239" s="21"/>
      <c r="D239" s="21"/>
      <c r="E239" s="23"/>
      <c r="F239" s="23"/>
      <c r="G239" s="23"/>
      <c r="H239" s="23"/>
      <c r="I239" s="23"/>
      <c r="J239" s="24"/>
      <c r="K239" s="23"/>
      <c r="L239" s="23"/>
      <c r="M239" s="23"/>
      <c r="N239" s="23"/>
      <c r="O239" s="23"/>
      <c r="P239" s="25"/>
      <c r="Q239" s="26"/>
      <c r="AA239" s="23"/>
    </row>
    <row r="240" spans="3:27" x14ac:dyDescent="0.2">
      <c r="C240" s="21"/>
      <c r="D240" s="21"/>
      <c r="E240" s="23"/>
      <c r="F240" s="23"/>
      <c r="G240" s="23"/>
      <c r="H240" s="23"/>
      <c r="I240" s="23"/>
      <c r="J240" s="24"/>
      <c r="K240" s="23"/>
      <c r="L240" s="23"/>
      <c r="M240" s="23"/>
      <c r="N240" s="23"/>
      <c r="O240" s="23"/>
      <c r="P240" s="25"/>
      <c r="Q240" s="26"/>
      <c r="AA240" s="23"/>
    </row>
    <row r="241" spans="3:27" x14ac:dyDescent="0.2">
      <c r="C241" s="21"/>
      <c r="D241" s="21"/>
      <c r="E241" s="23"/>
      <c r="F241" s="23"/>
      <c r="G241" s="23"/>
      <c r="H241" s="23"/>
      <c r="I241" s="23"/>
      <c r="J241" s="24"/>
      <c r="K241" s="23"/>
      <c r="L241" s="23"/>
      <c r="M241" s="23"/>
      <c r="N241" s="23"/>
      <c r="O241" s="23"/>
      <c r="P241" s="25"/>
      <c r="Q241" s="26"/>
      <c r="AA241" s="23"/>
    </row>
    <row r="242" spans="3:27" x14ac:dyDescent="0.2">
      <c r="C242" s="21"/>
      <c r="D242" s="21"/>
      <c r="E242" s="23"/>
      <c r="F242" s="23"/>
      <c r="G242" s="23"/>
      <c r="H242" s="23"/>
      <c r="I242" s="23"/>
      <c r="J242" s="24"/>
      <c r="K242" s="23"/>
      <c r="L242" s="23"/>
      <c r="M242" s="23"/>
      <c r="N242" s="23"/>
      <c r="O242" s="23"/>
      <c r="P242" s="25"/>
      <c r="Q242" s="26"/>
      <c r="AA242" s="23"/>
    </row>
    <row r="243" spans="3:27" x14ac:dyDescent="0.2">
      <c r="C243" s="21"/>
      <c r="D243" s="21"/>
      <c r="E243" s="23"/>
      <c r="F243" s="23"/>
      <c r="G243" s="23"/>
      <c r="H243" s="23"/>
      <c r="I243" s="23"/>
      <c r="J243" s="24"/>
      <c r="K243" s="23"/>
      <c r="L243" s="23"/>
      <c r="M243" s="23"/>
      <c r="N243" s="23"/>
      <c r="O243" s="23"/>
      <c r="P243" s="25"/>
      <c r="Q243" s="26"/>
      <c r="AA243" s="23"/>
    </row>
    <row r="244" spans="3:27" x14ac:dyDescent="0.2">
      <c r="C244" s="21"/>
      <c r="D244" s="21"/>
      <c r="E244" s="23"/>
      <c r="F244" s="23"/>
      <c r="G244" s="23"/>
      <c r="H244" s="23"/>
      <c r="I244" s="23"/>
      <c r="J244" s="24"/>
      <c r="K244" s="23"/>
      <c r="L244" s="23"/>
      <c r="M244" s="23"/>
      <c r="N244" s="23"/>
      <c r="O244" s="23"/>
      <c r="P244" s="25"/>
      <c r="Q244" s="26"/>
      <c r="AA244" s="23"/>
    </row>
    <row r="245" spans="3:27" x14ac:dyDescent="0.2">
      <c r="C245" s="21"/>
      <c r="D245" s="21"/>
      <c r="E245" s="23"/>
      <c r="F245" s="23"/>
      <c r="G245" s="23"/>
      <c r="H245" s="23"/>
      <c r="I245" s="23"/>
      <c r="J245" s="24"/>
      <c r="K245" s="23"/>
      <c r="L245" s="23"/>
      <c r="M245" s="23"/>
      <c r="N245" s="23"/>
      <c r="O245" s="23"/>
      <c r="P245" s="25"/>
      <c r="Q245" s="26"/>
      <c r="AA245" s="23"/>
    </row>
    <row r="246" spans="3:27" x14ac:dyDescent="0.2">
      <c r="C246" s="21"/>
      <c r="D246" s="21"/>
      <c r="E246" s="23"/>
      <c r="F246" s="23"/>
      <c r="G246" s="23"/>
      <c r="H246" s="23"/>
      <c r="I246" s="23"/>
      <c r="J246" s="24"/>
      <c r="K246" s="23"/>
      <c r="L246" s="23"/>
      <c r="M246" s="23"/>
      <c r="N246" s="23"/>
      <c r="O246" s="23"/>
      <c r="P246" s="25"/>
      <c r="Q246" s="26"/>
      <c r="AA246" s="23"/>
    </row>
    <row r="247" spans="3:27" x14ac:dyDescent="0.2">
      <c r="C247" s="21"/>
      <c r="D247" s="21"/>
      <c r="E247" s="23"/>
      <c r="F247" s="23"/>
      <c r="G247" s="23"/>
      <c r="H247" s="23"/>
      <c r="I247" s="23"/>
      <c r="J247" s="24"/>
      <c r="K247" s="23"/>
      <c r="L247" s="23"/>
      <c r="M247" s="23"/>
      <c r="N247" s="23"/>
      <c r="O247" s="23"/>
      <c r="P247" s="25"/>
      <c r="Q247" s="26"/>
      <c r="AA247" s="23"/>
    </row>
    <row r="248" spans="3:27" x14ac:dyDescent="0.2">
      <c r="C248" s="21"/>
      <c r="D248" s="21"/>
      <c r="E248" s="23"/>
      <c r="F248" s="23"/>
      <c r="G248" s="23"/>
      <c r="H248" s="23"/>
      <c r="I248" s="23"/>
      <c r="J248" s="24"/>
      <c r="K248" s="23"/>
      <c r="L248" s="23"/>
      <c r="M248" s="23"/>
      <c r="N248" s="23"/>
      <c r="O248" s="23"/>
      <c r="P248" s="25"/>
      <c r="Q248" s="26"/>
      <c r="AA248" s="23"/>
    </row>
    <row r="249" spans="3:27" x14ac:dyDescent="0.2">
      <c r="C249" s="21"/>
      <c r="D249" s="21"/>
      <c r="E249" s="23"/>
      <c r="F249" s="23"/>
      <c r="G249" s="23"/>
      <c r="H249" s="23"/>
      <c r="I249" s="23"/>
      <c r="J249" s="24"/>
      <c r="K249" s="23"/>
      <c r="L249" s="23"/>
      <c r="M249" s="23"/>
      <c r="N249" s="23"/>
      <c r="O249" s="23"/>
      <c r="P249" s="25"/>
      <c r="Q249" s="26"/>
      <c r="AA249" s="23"/>
    </row>
    <row r="250" spans="3:27" x14ac:dyDescent="0.2">
      <c r="C250" s="21"/>
      <c r="D250" s="21"/>
      <c r="E250" s="23"/>
      <c r="F250" s="23"/>
      <c r="G250" s="23"/>
      <c r="H250" s="23"/>
      <c r="I250" s="23"/>
      <c r="J250" s="24"/>
      <c r="K250" s="23"/>
      <c r="L250" s="23"/>
      <c r="M250" s="23"/>
      <c r="N250" s="23"/>
      <c r="O250" s="23"/>
      <c r="P250" s="25"/>
      <c r="Q250" s="26"/>
      <c r="AA250" s="23"/>
    </row>
    <row r="251" spans="3:27" x14ac:dyDescent="0.2">
      <c r="C251" s="21"/>
      <c r="D251" s="21"/>
      <c r="E251" s="23"/>
      <c r="F251" s="23"/>
      <c r="G251" s="23"/>
      <c r="H251" s="23"/>
      <c r="I251" s="23"/>
      <c r="J251" s="24"/>
      <c r="K251" s="23"/>
      <c r="L251" s="23"/>
      <c r="M251" s="23"/>
      <c r="N251" s="23"/>
      <c r="O251" s="23"/>
      <c r="P251" s="25"/>
      <c r="Q251" s="26"/>
      <c r="AA251" s="23"/>
    </row>
    <row r="252" spans="3:27" x14ac:dyDescent="0.2">
      <c r="C252" s="21"/>
      <c r="D252" s="21"/>
      <c r="E252" s="23"/>
      <c r="F252" s="23"/>
      <c r="G252" s="23"/>
      <c r="H252" s="23"/>
      <c r="I252" s="23"/>
      <c r="J252" s="24"/>
      <c r="K252" s="23"/>
      <c r="L252" s="23"/>
      <c r="M252" s="23"/>
      <c r="N252" s="23"/>
      <c r="O252" s="23"/>
      <c r="P252" s="25"/>
      <c r="Q252" s="26"/>
      <c r="AA252" s="23"/>
    </row>
    <row r="253" spans="3:27" x14ac:dyDescent="0.2">
      <c r="C253" s="21"/>
      <c r="D253" s="21"/>
      <c r="E253" s="23"/>
      <c r="F253" s="23"/>
      <c r="G253" s="23"/>
      <c r="H253" s="23"/>
      <c r="I253" s="23"/>
      <c r="J253" s="24"/>
      <c r="K253" s="23"/>
      <c r="L253" s="23"/>
      <c r="M253" s="23"/>
      <c r="N253" s="23"/>
      <c r="O253" s="23"/>
      <c r="P253" s="25"/>
      <c r="Q253" s="26"/>
      <c r="AA253" s="23"/>
    </row>
    <row r="254" spans="3:27" x14ac:dyDescent="0.2">
      <c r="C254" s="21"/>
      <c r="D254" s="21"/>
      <c r="E254" s="23"/>
      <c r="F254" s="23"/>
      <c r="G254" s="23"/>
      <c r="H254" s="23"/>
      <c r="I254" s="23"/>
      <c r="J254" s="24"/>
      <c r="K254" s="23"/>
      <c r="L254" s="23"/>
      <c r="M254" s="23"/>
      <c r="N254" s="23"/>
      <c r="O254" s="23"/>
      <c r="P254" s="25"/>
      <c r="Q254" s="26"/>
      <c r="AA254" s="23"/>
    </row>
    <row r="255" spans="3:27" x14ac:dyDescent="0.2">
      <c r="C255" s="21"/>
      <c r="D255" s="21"/>
      <c r="E255" s="23"/>
      <c r="F255" s="23"/>
      <c r="G255" s="23"/>
      <c r="H255" s="23"/>
      <c r="I255" s="23"/>
      <c r="J255" s="24"/>
      <c r="K255" s="23"/>
      <c r="L255" s="23"/>
      <c r="M255" s="23"/>
      <c r="N255" s="23"/>
      <c r="O255" s="23"/>
      <c r="P255" s="25"/>
      <c r="Q255" s="26"/>
      <c r="AA255" s="23"/>
    </row>
    <row r="256" spans="3:27" x14ac:dyDescent="0.2">
      <c r="C256" s="21"/>
      <c r="D256" s="21"/>
      <c r="E256" s="23"/>
      <c r="F256" s="23"/>
      <c r="G256" s="23"/>
      <c r="H256" s="23"/>
      <c r="I256" s="23"/>
      <c r="J256" s="24"/>
      <c r="K256" s="23"/>
      <c r="L256" s="23"/>
      <c r="M256" s="23"/>
      <c r="N256" s="23"/>
      <c r="O256" s="23"/>
      <c r="P256" s="25"/>
      <c r="Q256" s="26"/>
      <c r="AA256" s="23"/>
    </row>
    <row r="257" spans="3:27" x14ac:dyDescent="0.2">
      <c r="C257" s="21"/>
      <c r="D257" s="21"/>
      <c r="E257" s="23"/>
      <c r="F257" s="23"/>
      <c r="G257" s="23"/>
      <c r="H257" s="23"/>
      <c r="I257" s="23"/>
      <c r="J257" s="24"/>
      <c r="K257" s="23"/>
      <c r="L257" s="23"/>
      <c r="M257" s="23"/>
      <c r="N257" s="23"/>
      <c r="O257" s="23"/>
      <c r="P257" s="25"/>
      <c r="Q257" s="26"/>
      <c r="AA257" s="23"/>
    </row>
    <row r="258" spans="3:27" x14ac:dyDescent="0.2">
      <c r="C258" s="21"/>
      <c r="D258" s="21"/>
      <c r="E258" s="23"/>
      <c r="F258" s="23"/>
      <c r="G258" s="23"/>
      <c r="H258" s="23"/>
      <c r="I258" s="23"/>
      <c r="J258" s="24"/>
      <c r="K258" s="23"/>
      <c r="L258" s="23"/>
      <c r="M258" s="23"/>
      <c r="N258" s="23"/>
      <c r="O258" s="23"/>
      <c r="P258" s="25"/>
      <c r="Q258" s="26"/>
      <c r="AA258" s="23"/>
    </row>
    <row r="259" spans="3:27" x14ac:dyDescent="0.2">
      <c r="C259" s="21"/>
      <c r="D259" s="21"/>
      <c r="E259" s="23"/>
      <c r="F259" s="23"/>
      <c r="G259" s="23"/>
      <c r="H259" s="23"/>
      <c r="I259" s="23"/>
      <c r="J259" s="24"/>
      <c r="K259" s="23"/>
      <c r="L259" s="23"/>
      <c r="M259" s="23"/>
      <c r="N259" s="23"/>
      <c r="O259" s="23"/>
      <c r="P259" s="25"/>
      <c r="Q259" s="26"/>
      <c r="AA259" s="23"/>
    </row>
    <row r="260" spans="3:27" x14ac:dyDescent="0.2">
      <c r="C260" s="21"/>
      <c r="D260" s="21"/>
      <c r="E260" s="23"/>
      <c r="F260" s="23"/>
      <c r="G260" s="23"/>
      <c r="H260" s="23"/>
      <c r="I260" s="23"/>
      <c r="J260" s="24"/>
      <c r="K260" s="23"/>
      <c r="L260" s="23"/>
      <c r="M260" s="23"/>
      <c r="N260" s="23"/>
      <c r="O260" s="23"/>
      <c r="P260" s="25"/>
      <c r="Q260" s="26"/>
      <c r="AA260" s="23"/>
    </row>
    <row r="261" spans="3:27" x14ac:dyDescent="0.2">
      <c r="C261" s="21"/>
      <c r="D261" s="21"/>
      <c r="E261" s="23"/>
      <c r="F261" s="23"/>
      <c r="G261" s="23"/>
      <c r="H261" s="23"/>
      <c r="I261" s="23"/>
      <c r="J261" s="24"/>
      <c r="K261" s="23"/>
      <c r="L261" s="23"/>
      <c r="M261" s="23"/>
      <c r="N261" s="23"/>
      <c r="O261" s="23"/>
      <c r="P261" s="25"/>
      <c r="Q261" s="26"/>
      <c r="AA261" s="23"/>
    </row>
    <row r="262" spans="3:27" x14ac:dyDescent="0.2">
      <c r="C262" s="21"/>
      <c r="D262" s="21"/>
      <c r="E262" s="23"/>
      <c r="F262" s="23"/>
      <c r="G262" s="23"/>
      <c r="H262" s="23"/>
      <c r="I262" s="23"/>
      <c r="J262" s="24"/>
      <c r="K262" s="23"/>
      <c r="L262" s="23"/>
      <c r="M262" s="23"/>
      <c r="N262" s="23"/>
      <c r="O262" s="23"/>
      <c r="P262" s="25"/>
      <c r="Q262" s="26"/>
      <c r="AA262" s="23"/>
    </row>
    <row r="263" spans="3:27" x14ac:dyDescent="0.2">
      <c r="C263" s="21"/>
      <c r="D263" s="21"/>
      <c r="E263" s="23"/>
      <c r="F263" s="23"/>
      <c r="G263" s="23"/>
      <c r="H263" s="23"/>
      <c r="I263" s="23"/>
      <c r="J263" s="24"/>
      <c r="K263" s="23"/>
      <c r="L263" s="23"/>
      <c r="M263" s="23"/>
      <c r="N263" s="23"/>
      <c r="O263" s="23"/>
      <c r="P263" s="25"/>
      <c r="Q263" s="26"/>
      <c r="AA263" s="23"/>
    </row>
    <row r="264" spans="3:27" x14ac:dyDescent="0.2">
      <c r="C264" s="21"/>
      <c r="D264" s="21"/>
      <c r="E264" s="23"/>
      <c r="F264" s="23"/>
      <c r="G264" s="23"/>
      <c r="H264" s="23"/>
      <c r="I264" s="23"/>
      <c r="J264" s="24"/>
      <c r="K264" s="23"/>
      <c r="L264" s="23"/>
      <c r="M264" s="23"/>
      <c r="N264" s="23"/>
      <c r="O264" s="23"/>
      <c r="P264" s="25"/>
      <c r="Q264" s="26"/>
      <c r="AA264" s="23"/>
    </row>
    <row r="265" spans="3:27" x14ac:dyDescent="0.2">
      <c r="C265" s="21"/>
      <c r="D265" s="21"/>
      <c r="E265" s="23"/>
      <c r="F265" s="23"/>
      <c r="G265" s="23"/>
      <c r="H265" s="23"/>
      <c r="I265" s="23"/>
      <c r="J265" s="24"/>
      <c r="K265" s="23"/>
      <c r="L265" s="23"/>
      <c r="M265" s="23"/>
      <c r="N265" s="23"/>
      <c r="O265" s="23"/>
      <c r="P265" s="25"/>
      <c r="Q265" s="26"/>
      <c r="AA265" s="23"/>
    </row>
    <row r="266" spans="3:27" x14ac:dyDescent="0.2">
      <c r="C266" s="21"/>
      <c r="D266" s="21"/>
      <c r="E266" s="23"/>
      <c r="F266" s="23"/>
      <c r="G266" s="23"/>
      <c r="H266" s="23"/>
      <c r="I266" s="23"/>
      <c r="J266" s="24"/>
      <c r="K266" s="23"/>
      <c r="L266" s="23"/>
      <c r="M266" s="23"/>
      <c r="N266" s="23"/>
      <c r="O266" s="23"/>
      <c r="P266" s="25"/>
      <c r="Q266" s="26"/>
      <c r="AA266" s="23"/>
    </row>
    <row r="267" spans="3:27" x14ac:dyDescent="0.2">
      <c r="C267" s="21"/>
      <c r="D267" s="21"/>
      <c r="E267" s="23"/>
      <c r="F267" s="23"/>
      <c r="G267" s="23"/>
      <c r="H267" s="23"/>
      <c r="I267" s="23"/>
      <c r="J267" s="24"/>
      <c r="K267" s="23"/>
      <c r="L267" s="23"/>
      <c r="M267" s="23"/>
      <c r="N267" s="23"/>
      <c r="O267" s="23"/>
      <c r="P267" s="25"/>
      <c r="Q267" s="26"/>
      <c r="AA267" s="23"/>
    </row>
    <row r="268" spans="3:27" x14ac:dyDescent="0.2">
      <c r="C268" s="21"/>
      <c r="D268" s="21"/>
      <c r="E268" s="23"/>
      <c r="F268" s="23"/>
      <c r="G268" s="23"/>
      <c r="H268" s="23"/>
      <c r="I268" s="23"/>
      <c r="J268" s="24"/>
      <c r="K268" s="23"/>
      <c r="L268" s="23"/>
      <c r="M268" s="23"/>
      <c r="N268" s="23"/>
      <c r="O268" s="23"/>
      <c r="P268" s="25"/>
      <c r="Q268" s="26"/>
      <c r="AA268" s="23"/>
    </row>
    <row r="269" spans="3:27" x14ac:dyDescent="0.2">
      <c r="C269" s="21"/>
      <c r="D269" s="21"/>
      <c r="E269" s="23"/>
      <c r="F269" s="23"/>
      <c r="G269" s="23"/>
      <c r="H269" s="23"/>
      <c r="I269" s="23"/>
      <c r="J269" s="24"/>
      <c r="K269" s="23"/>
      <c r="L269" s="23"/>
      <c r="M269" s="23"/>
      <c r="N269" s="23"/>
      <c r="O269" s="23"/>
      <c r="P269" s="25"/>
      <c r="Q269" s="26"/>
      <c r="AA269" s="23"/>
    </row>
    <row r="270" spans="3:27" x14ac:dyDescent="0.2">
      <c r="E270" s="23"/>
      <c r="F270" s="23"/>
      <c r="G270" s="23"/>
      <c r="H270" s="23"/>
      <c r="I270" s="23"/>
      <c r="J270" s="24"/>
      <c r="K270" s="23"/>
      <c r="L270" s="23"/>
      <c r="M270" s="23"/>
      <c r="N270" s="23"/>
      <c r="O270" s="23"/>
      <c r="P270" s="25"/>
      <c r="Q270" s="26"/>
      <c r="AA270" s="23"/>
    </row>
    <row r="271" spans="3:27" x14ac:dyDescent="0.2">
      <c r="E271" s="23"/>
      <c r="F271" s="23"/>
      <c r="G271" s="23"/>
      <c r="H271" s="23"/>
      <c r="I271" s="23"/>
      <c r="J271" s="24"/>
      <c r="K271" s="23"/>
      <c r="L271" s="23"/>
      <c r="M271" s="23"/>
      <c r="N271" s="23"/>
      <c r="O271" s="23"/>
      <c r="P271" s="25"/>
      <c r="Q271" s="26"/>
      <c r="AA271" s="23"/>
    </row>
    <row r="272" spans="3:27" x14ac:dyDescent="0.2">
      <c r="E272" s="23"/>
      <c r="F272" s="23"/>
      <c r="G272" s="23"/>
      <c r="H272" s="23"/>
      <c r="I272" s="23"/>
      <c r="J272" s="24"/>
      <c r="K272" s="23"/>
      <c r="L272" s="23"/>
      <c r="M272" s="23"/>
      <c r="N272" s="23"/>
      <c r="O272" s="23"/>
      <c r="P272" s="25"/>
      <c r="Q272" s="26"/>
      <c r="AA272" s="23"/>
    </row>
    <row r="273" spans="5:27" x14ac:dyDescent="0.2">
      <c r="E273" s="23"/>
      <c r="F273" s="23"/>
      <c r="G273" s="23"/>
      <c r="H273" s="23"/>
      <c r="I273" s="23"/>
      <c r="J273" s="24"/>
      <c r="K273" s="23"/>
      <c r="L273" s="23"/>
      <c r="M273" s="23"/>
      <c r="N273" s="23"/>
      <c r="O273" s="23"/>
      <c r="P273" s="25"/>
      <c r="Q273" s="26"/>
      <c r="AA273" s="23"/>
    </row>
    <row r="274" spans="5:27" x14ac:dyDescent="0.2">
      <c r="E274" s="23"/>
      <c r="F274" s="23"/>
      <c r="G274" s="23"/>
      <c r="H274" s="23"/>
      <c r="I274" s="23"/>
      <c r="J274" s="24"/>
      <c r="K274" s="23"/>
      <c r="L274" s="23"/>
      <c r="M274" s="23"/>
      <c r="N274" s="23"/>
      <c r="O274" s="23"/>
      <c r="P274" s="25"/>
      <c r="Q274" s="26"/>
      <c r="AA274" s="23"/>
    </row>
    <row r="275" spans="5:27" x14ac:dyDescent="0.2">
      <c r="E275" s="23"/>
      <c r="F275" s="23"/>
      <c r="G275" s="23"/>
      <c r="H275" s="23"/>
      <c r="I275" s="23"/>
      <c r="J275" s="24"/>
      <c r="K275" s="23"/>
      <c r="L275" s="23"/>
      <c r="M275" s="23"/>
      <c r="N275" s="23"/>
      <c r="O275" s="23"/>
      <c r="P275" s="25"/>
      <c r="Q275" s="26"/>
      <c r="AA275" s="23"/>
    </row>
    <row r="276" spans="5:27" x14ac:dyDescent="0.2">
      <c r="E276" s="23"/>
      <c r="F276" s="23"/>
      <c r="G276" s="23"/>
      <c r="H276" s="23"/>
      <c r="I276" s="23"/>
      <c r="J276" s="24"/>
      <c r="K276" s="23"/>
      <c r="L276" s="23"/>
      <c r="M276" s="23"/>
      <c r="N276" s="23"/>
      <c r="O276" s="23"/>
      <c r="P276" s="25"/>
      <c r="Q276" s="26"/>
      <c r="AA276" s="23"/>
    </row>
    <row r="277" spans="5:27" x14ac:dyDescent="0.2">
      <c r="E277" s="23"/>
      <c r="F277" s="23"/>
      <c r="G277" s="23"/>
      <c r="H277" s="23"/>
      <c r="I277" s="23"/>
      <c r="J277" s="24"/>
      <c r="K277" s="23"/>
      <c r="L277" s="23"/>
      <c r="M277" s="23"/>
      <c r="N277" s="23"/>
      <c r="O277" s="23"/>
      <c r="P277" s="25"/>
      <c r="Q277" s="26"/>
      <c r="AA277" s="23"/>
    </row>
    <row r="278" spans="5:27" x14ac:dyDescent="0.2">
      <c r="E278" s="23"/>
      <c r="F278" s="23"/>
      <c r="G278" s="23"/>
      <c r="H278" s="23"/>
      <c r="I278" s="23"/>
      <c r="J278" s="24"/>
      <c r="K278" s="23"/>
      <c r="L278" s="23"/>
      <c r="M278" s="23"/>
      <c r="N278" s="23"/>
      <c r="O278" s="23"/>
      <c r="P278" s="25"/>
      <c r="Q278" s="26"/>
      <c r="AA278" s="23"/>
    </row>
    <row r="279" spans="5:27" x14ac:dyDescent="0.2">
      <c r="E279" s="23"/>
      <c r="F279" s="23"/>
      <c r="G279" s="23"/>
      <c r="H279" s="23"/>
      <c r="I279" s="23"/>
      <c r="J279" s="24"/>
      <c r="K279" s="23"/>
      <c r="L279" s="23"/>
      <c r="M279" s="23"/>
      <c r="N279" s="23"/>
      <c r="O279" s="23"/>
      <c r="P279" s="25"/>
      <c r="Q279" s="26"/>
      <c r="AA279" s="23"/>
    </row>
    <row r="280" spans="5:27" x14ac:dyDescent="0.2">
      <c r="E280" s="23"/>
      <c r="F280" s="23"/>
      <c r="G280" s="23"/>
      <c r="H280" s="23"/>
      <c r="I280" s="23"/>
      <c r="J280" s="24"/>
      <c r="K280" s="23"/>
      <c r="L280" s="23"/>
      <c r="M280" s="23"/>
      <c r="N280" s="23"/>
      <c r="O280" s="23"/>
      <c r="P280" s="25"/>
      <c r="Q280" s="26"/>
      <c r="AA280" s="23"/>
    </row>
    <row r="281" spans="5:27" x14ac:dyDescent="0.2">
      <c r="E281" s="23"/>
      <c r="F281" s="23"/>
      <c r="G281" s="23"/>
      <c r="H281" s="23"/>
      <c r="I281" s="23"/>
      <c r="J281" s="24"/>
      <c r="K281" s="23"/>
      <c r="L281" s="23"/>
      <c r="M281" s="23"/>
      <c r="N281" s="23"/>
      <c r="O281" s="23"/>
      <c r="P281" s="25"/>
      <c r="Q281" s="26"/>
      <c r="AA281" s="23"/>
    </row>
    <row r="282" spans="5:27" x14ac:dyDescent="0.2">
      <c r="E282" s="23"/>
      <c r="F282" s="23"/>
      <c r="G282" s="23"/>
      <c r="H282" s="23"/>
      <c r="I282" s="23"/>
      <c r="J282" s="24"/>
      <c r="K282" s="23"/>
      <c r="L282" s="23"/>
      <c r="M282" s="23"/>
      <c r="N282" s="23"/>
      <c r="O282" s="23"/>
      <c r="P282" s="25"/>
      <c r="Q282" s="26"/>
      <c r="AA282" s="23"/>
    </row>
    <row r="283" spans="5:27" x14ac:dyDescent="0.2">
      <c r="E283" s="23"/>
      <c r="F283" s="23"/>
      <c r="G283" s="23"/>
      <c r="H283" s="23"/>
      <c r="I283" s="23"/>
      <c r="J283" s="24"/>
      <c r="K283" s="23"/>
      <c r="L283" s="23"/>
      <c r="M283" s="23"/>
      <c r="N283" s="23"/>
      <c r="O283" s="23"/>
      <c r="P283" s="25"/>
      <c r="Q283" s="26"/>
      <c r="AA283" s="23"/>
    </row>
    <row r="284" spans="5:27" x14ac:dyDescent="0.2">
      <c r="E284" s="23"/>
      <c r="F284" s="23"/>
      <c r="G284" s="23"/>
      <c r="H284" s="23"/>
      <c r="I284" s="23"/>
      <c r="J284" s="24"/>
      <c r="K284" s="23"/>
      <c r="L284" s="23"/>
      <c r="M284" s="23"/>
      <c r="N284" s="23"/>
      <c r="O284" s="23"/>
      <c r="P284" s="25"/>
      <c r="Q284" s="26"/>
      <c r="AA284" s="23"/>
    </row>
    <row r="285" spans="5:27" x14ac:dyDescent="0.2">
      <c r="E285" s="23"/>
      <c r="F285" s="23"/>
      <c r="G285" s="23"/>
      <c r="H285" s="23"/>
      <c r="I285" s="23"/>
      <c r="J285" s="24"/>
      <c r="K285" s="23"/>
      <c r="L285" s="23"/>
      <c r="M285" s="23"/>
      <c r="N285" s="23"/>
      <c r="O285" s="23"/>
      <c r="P285" s="25"/>
      <c r="Q285" s="26"/>
      <c r="AA285" s="23"/>
    </row>
    <row r="286" spans="5:27" x14ac:dyDescent="0.2">
      <c r="E286" s="23"/>
      <c r="F286" s="23"/>
      <c r="G286" s="23"/>
      <c r="H286" s="23"/>
      <c r="I286" s="23"/>
      <c r="J286" s="24"/>
      <c r="K286" s="23"/>
      <c r="L286" s="23"/>
      <c r="M286" s="23"/>
      <c r="N286" s="23"/>
      <c r="O286" s="23"/>
      <c r="P286" s="25"/>
      <c r="Q286" s="26"/>
      <c r="AA286" s="23"/>
    </row>
    <row r="287" spans="5:27" x14ac:dyDescent="0.2">
      <c r="E287" s="23"/>
      <c r="F287" s="23"/>
      <c r="G287" s="23"/>
      <c r="H287" s="23"/>
      <c r="I287" s="23"/>
      <c r="J287" s="24"/>
      <c r="K287" s="23"/>
      <c r="L287" s="23"/>
      <c r="M287" s="23"/>
      <c r="N287" s="23"/>
      <c r="O287" s="23"/>
      <c r="P287" s="25"/>
      <c r="Q287" s="26"/>
      <c r="AA287" s="23"/>
    </row>
    <row r="288" spans="5:27" x14ac:dyDescent="0.2">
      <c r="E288" s="23"/>
      <c r="F288" s="23"/>
      <c r="G288" s="23"/>
      <c r="H288" s="23"/>
      <c r="I288" s="23"/>
      <c r="J288" s="24"/>
      <c r="K288" s="23"/>
      <c r="L288" s="23"/>
      <c r="M288" s="23"/>
      <c r="N288" s="23"/>
      <c r="O288" s="23"/>
      <c r="P288" s="25"/>
      <c r="Q288" s="26"/>
      <c r="AA288" s="23"/>
    </row>
    <row r="289" spans="5:27" x14ac:dyDescent="0.2">
      <c r="E289" s="23"/>
      <c r="F289" s="23"/>
      <c r="G289" s="23"/>
      <c r="H289" s="23"/>
      <c r="I289" s="23"/>
      <c r="J289" s="24"/>
      <c r="K289" s="23"/>
      <c r="L289" s="23"/>
      <c r="M289" s="23"/>
      <c r="N289" s="23"/>
      <c r="O289" s="23"/>
      <c r="P289" s="25"/>
      <c r="Q289" s="26"/>
      <c r="AA289" s="23"/>
    </row>
    <row r="290" spans="5:27" x14ac:dyDescent="0.2">
      <c r="E290" s="23"/>
      <c r="F290" s="23"/>
      <c r="G290" s="23"/>
      <c r="H290" s="23"/>
      <c r="I290" s="23"/>
      <c r="J290" s="24"/>
      <c r="K290" s="23"/>
      <c r="L290" s="23"/>
      <c r="M290" s="23"/>
      <c r="N290" s="23"/>
      <c r="O290" s="23"/>
      <c r="P290" s="25"/>
      <c r="Q290" s="26"/>
      <c r="AA290" s="23"/>
    </row>
    <row r="291" spans="5:27" x14ac:dyDescent="0.2">
      <c r="E291" s="23"/>
      <c r="F291" s="23"/>
      <c r="G291" s="23"/>
      <c r="H291" s="23"/>
      <c r="I291" s="23"/>
      <c r="J291" s="24"/>
      <c r="K291" s="23"/>
      <c r="L291" s="23"/>
      <c r="M291" s="23"/>
      <c r="N291" s="23"/>
      <c r="O291" s="23"/>
      <c r="P291" s="25"/>
      <c r="Q291" s="26"/>
      <c r="AA291" s="23"/>
    </row>
    <row r="292" spans="5:27" x14ac:dyDescent="0.2">
      <c r="E292" s="23"/>
      <c r="F292" s="23"/>
      <c r="G292" s="23"/>
      <c r="H292" s="23"/>
      <c r="I292" s="23"/>
      <c r="J292" s="24"/>
      <c r="K292" s="23"/>
      <c r="L292" s="23"/>
      <c r="M292" s="23"/>
      <c r="N292" s="23"/>
      <c r="O292" s="23"/>
      <c r="P292" s="25"/>
      <c r="Q292" s="26"/>
      <c r="AA292" s="23"/>
    </row>
    <row r="293" spans="5:27" x14ac:dyDescent="0.2">
      <c r="E293" s="23"/>
      <c r="F293" s="23"/>
      <c r="G293" s="23"/>
      <c r="H293" s="23"/>
      <c r="I293" s="23"/>
      <c r="J293" s="24"/>
      <c r="K293" s="23"/>
      <c r="L293" s="23"/>
      <c r="M293" s="23"/>
      <c r="N293" s="23"/>
      <c r="O293" s="23"/>
      <c r="P293" s="25"/>
      <c r="Q293" s="26"/>
      <c r="AA293" s="23"/>
    </row>
    <row r="294" spans="5:27" x14ac:dyDescent="0.2">
      <c r="E294" s="23"/>
      <c r="F294" s="23"/>
      <c r="G294" s="23"/>
      <c r="H294" s="23"/>
      <c r="I294" s="23"/>
      <c r="J294" s="24"/>
      <c r="K294" s="23"/>
      <c r="L294" s="23"/>
      <c r="M294" s="23"/>
      <c r="N294" s="23"/>
      <c r="O294" s="23"/>
      <c r="P294" s="25"/>
      <c r="Q294" s="26"/>
      <c r="AA294" s="23"/>
    </row>
    <row r="295" spans="5:27" x14ac:dyDescent="0.2">
      <c r="E295" s="23"/>
      <c r="F295" s="23"/>
      <c r="G295" s="23"/>
      <c r="H295" s="23"/>
      <c r="I295" s="23"/>
      <c r="J295" s="24"/>
      <c r="K295" s="23"/>
      <c r="L295" s="23"/>
      <c r="M295" s="23"/>
      <c r="N295" s="23"/>
      <c r="O295" s="23"/>
      <c r="P295" s="25"/>
      <c r="Q295" s="26"/>
      <c r="AA295" s="23"/>
    </row>
    <row r="296" spans="5:27" x14ac:dyDescent="0.2">
      <c r="E296" s="23"/>
      <c r="F296" s="23"/>
      <c r="G296" s="23"/>
      <c r="H296" s="23"/>
      <c r="I296" s="23"/>
      <c r="J296" s="24"/>
      <c r="K296" s="23"/>
      <c r="L296" s="23"/>
      <c r="M296" s="23"/>
      <c r="N296" s="23"/>
      <c r="O296" s="23"/>
      <c r="P296" s="25"/>
      <c r="Q296" s="26"/>
      <c r="AA296" s="23"/>
    </row>
    <row r="297" spans="5:27" x14ac:dyDescent="0.2">
      <c r="E297" s="23"/>
      <c r="F297" s="23"/>
      <c r="G297" s="23"/>
      <c r="H297" s="23"/>
      <c r="I297" s="23"/>
      <c r="J297" s="24"/>
      <c r="K297" s="23"/>
      <c r="L297" s="23"/>
      <c r="M297" s="23"/>
      <c r="N297" s="23"/>
      <c r="O297" s="23"/>
      <c r="P297" s="25"/>
      <c r="Q297" s="26"/>
      <c r="AA297" s="23"/>
    </row>
    <row r="298" spans="5:27" x14ac:dyDescent="0.2">
      <c r="E298" s="23"/>
      <c r="F298" s="23"/>
      <c r="G298" s="23"/>
      <c r="H298" s="23"/>
      <c r="I298" s="23"/>
      <c r="J298" s="24"/>
      <c r="K298" s="23"/>
      <c r="L298" s="23"/>
      <c r="M298" s="23"/>
      <c r="N298" s="23"/>
      <c r="O298" s="23"/>
      <c r="P298" s="25"/>
      <c r="Q298" s="26"/>
    </row>
    <row r="299" spans="5:27" x14ac:dyDescent="0.2">
      <c r="E299" s="23"/>
      <c r="F299" s="23"/>
      <c r="G299" s="23"/>
      <c r="H299" s="23"/>
      <c r="I299" s="23"/>
      <c r="J299" s="24"/>
      <c r="K299" s="23"/>
      <c r="L299" s="23"/>
      <c r="M299" s="23"/>
      <c r="N299" s="23"/>
      <c r="O299" s="23"/>
      <c r="P299" s="25"/>
      <c r="Q299" s="26"/>
    </row>
    <row r="300" spans="5:27" x14ac:dyDescent="0.2">
      <c r="E300" s="23"/>
      <c r="F300" s="23"/>
      <c r="G300" s="23"/>
      <c r="H300" s="23"/>
      <c r="I300" s="23"/>
      <c r="J300" s="24"/>
      <c r="K300" s="23"/>
      <c r="L300" s="23"/>
      <c r="M300" s="23"/>
      <c r="N300" s="23"/>
      <c r="O300" s="23"/>
      <c r="P300" s="25"/>
      <c r="Q300" s="26"/>
    </row>
    <row r="301" spans="5:27" x14ac:dyDescent="0.2">
      <c r="E301" s="23"/>
      <c r="F301" s="23"/>
      <c r="G301" s="23"/>
      <c r="H301" s="23"/>
      <c r="I301" s="23"/>
      <c r="J301" s="24"/>
      <c r="K301" s="23"/>
      <c r="L301" s="23"/>
      <c r="M301" s="23"/>
      <c r="N301" s="23"/>
      <c r="O301" s="23"/>
      <c r="P301" s="25"/>
      <c r="Q301" s="26"/>
    </row>
    <row r="302" spans="5:27" x14ac:dyDescent="0.2">
      <c r="E302" s="23"/>
      <c r="F302" s="23"/>
      <c r="G302" s="23"/>
      <c r="H302" s="23"/>
      <c r="I302" s="23"/>
      <c r="J302" s="24"/>
      <c r="K302" s="23"/>
      <c r="L302" s="23"/>
      <c r="M302" s="23"/>
      <c r="N302" s="23"/>
      <c r="O302" s="23"/>
      <c r="P302" s="25"/>
      <c r="Q302" s="26"/>
    </row>
    <row r="303" spans="5:27" x14ac:dyDescent="0.2">
      <c r="E303" s="23"/>
      <c r="F303" s="23"/>
      <c r="G303" s="23"/>
      <c r="H303" s="23"/>
      <c r="I303" s="23"/>
      <c r="J303" s="24"/>
      <c r="K303" s="23"/>
      <c r="L303" s="23"/>
      <c r="M303" s="23"/>
      <c r="N303" s="23"/>
      <c r="O303" s="23"/>
      <c r="P303" s="25"/>
      <c r="Q303" s="26"/>
    </row>
    <row r="304" spans="5:27" x14ac:dyDescent="0.2">
      <c r="E304" s="23"/>
      <c r="F304" s="23"/>
      <c r="G304" s="23"/>
      <c r="H304" s="23"/>
      <c r="I304" s="23"/>
      <c r="J304" s="24"/>
      <c r="K304" s="23"/>
      <c r="L304" s="23"/>
      <c r="M304" s="23"/>
      <c r="N304" s="23"/>
      <c r="O304" s="23"/>
      <c r="P304" s="25"/>
      <c r="Q304" s="26"/>
    </row>
    <row r="305" spans="5:17" x14ac:dyDescent="0.2">
      <c r="E305" s="23"/>
      <c r="F305" s="23"/>
      <c r="G305" s="23"/>
      <c r="H305" s="23"/>
      <c r="I305" s="23"/>
      <c r="J305" s="24"/>
      <c r="K305" s="23"/>
      <c r="L305" s="23"/>
      <c r="M305" s="23"/>
      <c r="N305" s="23"/>
      <c r="O305" s="23"/>
      <c r="P305" s="25"/>
      <c r="Q305" s="26"/>
    </row>
    <row r="306" spans="5:17" x14ac:dyDescent="0.2">
      <c r="E306" s="23"/>
      <c r="F306" s="23"/>
      <c r="G306" s="23"/>
      <c r="H306" s="23"/>
      <c r="I306" s="23"/>
      <c r="J306" s="24"/>
      <c r="K306" s="23"/>
      <c r="L306" s="23"/>
      <c r="M306" s="23"/>
      <c r="N306" s="23"/>
      <c r="O306" s="23"/>
      <c r="P306" s="25"/>
      <c r="Q306" s="26"/>
    </row>
    <row r="307" spans="5:17" x14ac:dyDescent="0.2">
      <c r="E307" s="23"/>
      <c r="F307" s="23"/>
      <c r="G307" s="23"/>
      <c r="H307" s="23"/>
      <c r="I307" s="23"/>
      <c r="J307" s="24"/>
      <c r="K307" s="23"/>
      <c r="L307" s="23"/>
      <c r="M307" s="23"/>
      <c r="N307" s="23"/>
      <c r="O307" s="23"/>
      <c r="P307" s="25"/>
      <c r="Q307" s="26"/>
    </row>
    <row r="308" spans="5:17" x14ac:dyDescent="0.2">
      <c r="E308" s="23"/>
      <c r="F308" s="23"/>
      <c r="G308" s="23"/>
      <c r="H308" s="23"/>
      <c r="I308" s="23"/>
      <c r="J308" s="24"/>
      <c r="K308" s="23"/>
      <c r="L308" s="23"/>
      <c r="M308" s="23"/>
      <c r="N308" s="23"/>
      <c r="O308" s="23"/>
      <c r="P308" s="25"/>
      <c r="Q308" s="26"/>
    </row>
    <row r="309" spans="5:17" x14ac:dyDescent="0.2">
      <c r="E309" s="23"/>
      <c r="F309" s="23"/>
      <c r="G309" s="23"/>
      <c r="H309" s="23"/>
      <c r="I309" s="23"/>
      <c r="J309" s="24"/>
      <c r="K309" s="23"/>
      <c r="L309" s="23"/>
      <c r="M309" s="23"/>
      <c r="N309" s="23"/>
      <c r="O309" s="23"/>
      <c r="P309" s="25"/>
      <c r="Q309" s="26"/>
    </row>
    <row r="310" spans="5:17" x14ac:dyDescent="0.2">
      <c r="E310" s="23"/>
      <c r="F310" s="23"/>
      <c r="G310" s="23"/>
      <c r="H310" s="23"/>
      <c r="I310" s="23"/>
      <c r="J310" s="24"/>
      <c r="K310" s="23"/>
      <c r="L310" s="23"/>
      <c r="M310" s="23"/>
      <c r="N310" s="23"/>
      <c r="O310" s="23"/>
      <c r="P310" s="25"/>
      <c r="Q310" s="26"/>
    </row>
    <row r="311" spans="5:17" x14ac:dyDescent="0.2">
      <c r="E311" s="23"/>
      <c r="F311" s="23"/>
      <c r="G311" s="23"/>
      <c r="H311" s="23"/>
      <c r="I311" s="23"/>
      <c r="J311" s="24"/>
      <c r="K311" s="23"/>
      <c r="L311" s="23"/>
      <c r="M311" s="23"/>
      <c r="N311" s="23"/>
      <c r="O311" s="23"/>
      <c r="P311" s="25"/>
      <c r="Q311" s="26"/>
    </row>
    <row r="312" spans="5:17" x14ac:dyDescent="0.2">
      <c r="E312" s="23"/>
      <c r="F312" s="23"/>
      <c r="G312" s="23"/>
      <c r="H312" s="23"/>
      <c r="I312" s="23"/>
      <c r="J312" s="24"/>
      <c r="K312" s="23"/>
      <c r="L312" s="23"/>
      <c r="M312" s="23"/>
      <c r="N312" s="23"/>
      <c r="O312" s="23"/>
      <c r="P312" s="25"/>
      <c r="Q312" s="26"/>
    </row>
    <row r="313" spans="5:17" x14ac:dyDescent="0.2">
      <c r="E313" s="23"/>
      <c r="F313" s="23"/>
      <c r="G313" s="23"/>
      <c r="H313" s="23"/>
      <c r="I313" s="23"/>
      <c r="J313" s="24"/>
      <c r="K313" s="23"/>
      <c r="L313" s="23"/>
      <c r="M313" s="23"/>
      <c r="N313" s="23"/>
      <c r="O313" s="23"/>
      <c r="P313" s="25"/>
      <c r="Q313" s="26"/>
    </row>
    <row r="314" spans="5:17" x14ac:dyDescent="0.2">
      <c r="E314" s="23"/>
      <c r="F314" s="23"/>
      <c r="G314" s="23"/>
      <c r="H314" s="23"/>
      <c r="I314" s="23"/>
      <c r="J314" s="24"/>
      <c r="K314" s="23"/>
      <c r="L314" s="23"/>
      <c r="M314" s="23"/>
      <c r="N314" s="23"/>
      <c r="O314" s="23"/>
      <c r="P314" s="25"/>
      <c r="Q314" s="26"/>
    </row>
    <row r="315" spans="5:17" x14ac:dyDescent="0.2">
      <c r="E315" s="23"/>
      <c r="F315" s="23"/>
      <c r="G315" s="23"/>
      <c r="H315" s="23"/>
      <c r="I315" s="23"/>
      <c r="J315" s="24"/>
      <c r="K315" s="23"/>
      <c r="L315" s="23"/>
      <c r="M315" s="23"/>
      <c r="N315" s="23"/>
      <c r="O315" s="23"/>
      <c r="P315" s="25"/>
      <c r="Q315" s="26"/>
    </row>
    <row r="316" spans="5:17" x14ac:dyDescent="0.2">
      <c r="E316" s="23"/>
      <c r="F316" s="23"/>
      <c r="G316" s="23"/>
      <c r="H316" s="23"/>
      <c r="I316" s="23"/>
      <c r="J316" s="24"/>
      <c r="K316" s="23"/>
      <c r="L316" s="23"/>
      <c r="M316" s="23"/>
      <c r="N316" s="23"/>
      <c r="O316" s="23"/>
      <c r="P316" s="25"/>
      <c r="Q316" s="26"/>
    </row>
    <row r="317" spans="5:17" x14ac:dyDescent="0.2">
      <c r="E317" s="23"/>
      <c r="F317" s="23"/>
      <c r="G317" s="23"/>
      <c r="H317" s="23"/>
      <c r="I317" s="23"/>
      <c r="J317" s="24"/>
      <c r="K317" s="23"/>
      <c r="L317" s="23"/>
      <c r="M317" s="23"/>
      <c r="N317" s="23"/>
      <c r="O317" s="23"/>
      <c r="P317" s="25"/>
      <c r="Q317" s="26"/>
    </row>
    <row r="318" spans="5:17" x14ac:dyDescent="0.2">
      <c r="E318" s="23"/>
      <c r="F318" s="23"/>
      <c r="G318" s="23"/>
      <c r="H318" s="23"/>
      <c r="I318" s="23"/>
      <c r="J318" s="24"/>
      <c r="K318" s="23"/>
      <c r="L318" s="23"/>
      <c r="M318" s="23"/>
      <c r="N318" s="23"/>
      <c r="O318" s="23"/>
      <c r="P318" s="25"/>
      <c r="Q318" s="26"/>
    </row>
    <row r="319" spans="5:17" x14ac:dyDescent="0.2">
      <c r="E319" s="23"/>
      <c r="F319" s="23"/>
      <c r="G319" s="23"/>
      <c r="H319" s="23"/>
      <c r="I319" s="23"/>
      <c r="J319" s="24"/>
      <c r="K319" s="23"/>
      <c r="L319" s="23"/>
      <c r="M319" s="23"/>
      <c r="N319" s="23"/>
      <c r="O319" s="23"/>
      <c r="P319" s="25"/>
      <c r="Q319" s="26"/>
    </row>
    <row r="320" spans="5:17" x14ac:dyDescent="0.2">
      <c r="E320" s="23"/>
      <c r="F320" s="23"/>
      <c r="G320" s="23"/>
      <c r="H320" s="23"/>
      <c r="I320" s="23"/>
      <c r="J320" s="24"/>
      <c r="K320" s="23"/>
      <c r="L320" s="23"/>
      <c r="M320" s="23"/>
      <c r="N320" s="23"/>
      <c r="O320" s="23"/>
      <c r="P320" s="25"/>
      <c r="Q320" s="26"/>
    </row>
    <row r="321" spans="5:17" x14ac:dyDescent="0.2">
      <c r="E321" s="23"/>
      <c r="F321" s="23"/>
      <c r="G321" s="23"/>
      <c r="H321" s="23"/>
      <c r="I321" s="23"/>
      <c r="J321" s="24"/>
      <c r="K321" s="23"/>
      <c r="L321" s="23"/>
      <c r="M321" s="23"/>
      <c r="N321" s="23"/>
      <c r="O321" s="23"/>
      <c r="P321" s="25"/>
      <c r="Q321" s="26"/>
    </row>
    <row r="322" spans="5:17" x14ac:dyDescent="0.2">
      <c r="E322" s="23"/>
      <c r="F322" s="23"/>
      <c r="G322" s="23"/>
      <c r="H322" s="23"/>
      <c r="I322" s="23"/>
      <c r="J322" s="24"/>
      <c r="K322" s="23"/>
      <c r="L322" s="23"/>
      <c r="M322" s="23"/>
      <c r="N322" s="23"/>
      <c r="O322" s="23"/>
      <c r="P322" s="25"/>
      <c r="Q322" s="26"/>
    </row>
    <row r="323" spans="5:17" x14ac:dyDescent="0.2">
      <c r="E323" s="23"/>
      <c r="F323" s="23"/>
      <c r="G323" s="23"/>
      <c r="H323" s="23"/>
      <c r="I323" s="23"/>
      <c r="J323" s="24"/>
      <c r="K323" s="23"/>
      <c r="L323" s="23"/>
      <c r="M323" s="23"/>
      <c r="N323" s="23"/>
      <c r="O323" s="23"/>
      <c r="P323" s="25"/>
      <c r="Q323" s="26"/>
    </row>
    <row r="324" spans="5:17" x14ac:dyDescent="0.2">
      <c r="E324" s="23"/>
      <c r="F324" s="23"/>
      <c r="G324" s="23"/>
      <c r="H324" s="23"/>
      <c r="I324" s="23"/>
      <c r="J324" s="24"/>
      <c r="K324" s="23"/>
      <c r="L324" s="23"/>
      <c r="M324" s="23"/>
      <c r="N324" s="23"/>
      <c r="O324" s="23"/>
      <c r="P324" s="25"/>
      <c r="Q324" s="26"/>
    </row>
    <row r="325" spans="5:17" x14ac:dyDescent="0.2">
      <c r="E325" s="23"/>
      <c r="F325" s="23"/>
      <c r="G325" s="23"/>
      <c r="H325" s="23"/>
      <c r="I325" s="23"/>
      <c r="J325" s="24"/>
      <c r="K325" s="23"/>
      <c r="L325" s="23"/>
      <c r="M325" s="23"/>
      <c r="N325" s="23"/>
      <c r="O325" s="23"/>
      <c r="P325" s="25"/>
      <c r="Q325" s="26"/>
    </row>
    <row r="326" spans="5:17" x14ac:dyDescent="0.2">
      <c r="E326" s="23"/>
      <c r="F326" s="23"/>
      <c r="G326" s="23"/>
      <c r="H326" s="23"/>
      <c r="I326" s="23"/>
      <c r="J326" s="24"/>
      <c r="K326" s="23"/>
      <c r="L326" s="23"/>
      <c r="M326" s="23"/>
      <c r="N326" s="23"/>
      <c r="O326" s="23"/>
      <c r="P326" s="25"/>
      <c r="Q326" s="26"/>
    </row>
    <row r="327" spans="5:17" x14ac:dyDescent="0.2">
      <c r="E327" s="23"/>
      <c r="F327" s="23"/>
      <c r="G327" s="23"/>
      <c r="H327" s="23"/>
      <c r="I327" s="23"/>
      <c r="J327" s="24"/>
      <c r="K327" s="23"/>
      <c r="L327" s="23"/>
      <c r="M327" s="23"/>
      <c r="N327" s="23"/>
      <c r="O327" s="23"/>
      <c r="P327" s="25"/>
      <c r="Q327" s="26"/>
    </row>
    <row r="328" spans="5:17" x14ac:dyDescent="0.2">
      <c r="E328" s="23"/>
      <c r="F328" s="23"/>
      <c r="G328" s="23"/>
      <c r="H328" s="23"/>
      <c r="I328" s="23"/>
      <c r="J328" s="24"/>
      <c r="K328" s="23"/>
      <c r="L328" s="23"/>
      <c r="M328" s="23"/>
      <c r="N328" s="23"/>
      <c r="O328" s="23"/>
      <c r="P328" s="25"/>
      <c r="Q328" s="26"/>
    </row>
    <row r="329" spans="5:17" x14ac:dyDescent="0.2">
      <c r="E329" s="23"/>
      <c r="F329" s="23"/>
      <c r="G329" s="23"/>
      <c r="H329" s="23"/>
      <c r="I329" s="23"/>
      <c r="J329" s="24"/>
      <c r="K329" s="23"/>
      <c r="L329" s="23"/>
      <c r="M329" s="23"/>
      <c r="N329" s="23"/>
      <c r="O329" s="23"/>
      <c r="P329" s="25"/>
      <c r="Q329" s="26"/>
    </row>
    <row r="330" spans="5:17" x14ac:dyDescent="0.2">
      <c r="E330" s="23"/>
      <c r="F330" s="23"/>
      <c r="G330" s="23"/>
      <c r="H330" s="23"/>
      <c r="I330" s="23"/>
      <c r="J330" s="24"/>
      <c r="K330" s="23"/>
      <c r="L330" s="23"/>
      <c r="M330" s="23"/>
      <c r="N330" s="23"/>
      <c r="O330" s="23"/>
      <c r="P330" s="25"/>
      <c r="Q330" s="26"/>
    </row>
    <row r="331" spans="5:17" x14ac:dyDescent="0.2">
      <c r="E331" s="23"/>
      <c r="F331" s="23"/>
      <c r="G331" s="23"/>
      <c r="H331" s="23"/>
      <c r="I331" s="23"/>
      <c r="J331" s="24"/>
      <c r="K331" s="23"/>
      <c r="L331" s="23"/>
      <c r="M331" s="23"/>
      <c r="N331" s="23"/>
      <c r="O331" s="23"/>
      <c r="P331" s="25"/>
      <c r="Q331" s="26"/>
    </row>
    <row r="332" spans="5:17" x14ac:dyDescent="0.2">
      <c r="E332" s="23"/>
      <c r="F332" s="23"/>
      <c r="G332" s="23"/>
      <c r="H332" s="23"/>
      <c r="I332" s="23"/>
      <c r="J332" s="24"/>
      <c r="K332" s="23"/>
      <c r="L332" s="23"/>
      <c r="M332" s="23"/>
      <c r="N332" s="23"/>
      <c r="O332" s="23"/>
      <c r="P332" s="25"/>
      <c r="Q332" s="26"/>
    </row>
    <row r="333" spans="5:17" x14ac:dyDescent="0.2">
      <c r="E333" s="23"/>
      <c r="F333" s="23"/>
      <c r="G333" s="23"/>
      <c r="H333" s="23"/>
      <c r="I333" s="23"/>
      <c r="J333" s="24"/>
      <c r="K333" s="23"/>
      <c r="L333" s="23"/>
      <c r="M333" s="23"/>
      <c r="N333" s="23"/>
      <c r="O333" s="23"/>
      <c r="P333" s="25"/>
      <c r="Q333" s="26"/>
    </row>
    <row r="334" spans="5:17" x14ac:dyDescent="0.2">
      <c r="E334" s="23"/>
      <c r="F334" s="23"/>
      <c r="G334" s="23"/>
      <c r="H334" s="23"/>
      <c r="I334" s="23"/>
      <c r="J334" s="24"/>
      <c r="K334" s="23"/>
      <c r="L334" s="23"/>
      <c r="M334" s="23"/>
      <c r="N334" s="23"/>
      <c r="O334" s="23"/>
      <c r="P334" s="25"/>
      <c r="Q334" s="26"/>
    </row>
    <row r="335" spans="5:17" x14ac:dyDescent="0.2">
      <c r="E335" s="23"/>
      <c r="F335" s="23"/>
      <c r="G335" s="23"/>
      <c r="H335" s="23"/>
      <c r="I335" s="23"/>
      <c r="J335" s="24"/>
      <c r="K335" s="23"/>
      <c r="L335" s="23"/>
      <c r="M335" s="23"/>
      <c r="N335" s="23"/>
      <c r="O335" s="23"/>
      <c r="P335" s="25"/>
      <c r="Q335" s="26"/>
    </row>
    <row r="336" spans="5:17" x14ac:dyDescent="0.2">
      <c r="E336" s="23"/>
      <c r="F336" s="23"/>
      <c r="G336" s="23"/>
      <c r="H336" s="23"/>
      <c r="I336" s="23"/>
      <c r="J336" s="24"/>
      <c r="K336" s="23"/>
      <c r="L336" s="23"/>
      <c r="M336" s="23"/>
      <c r="N336" s="23"/>
      <c r="O336" s="23"/>
      <c r="P336" s="25"/>
      <c r="Q336" s="26"/>
    </row>
    <row r="337" spans="5:17" x14ac:dyDescent="0.2">
      <c r="E337" s="23"/>
      <c r="F337" s="23"/>
      <c r="G337" s="23"/>
      <c r="H337" s="23"/>
      <c r="I337" s="23"/>
      <c r="J337" s="24"/>
      <c r="K337" s="23"/>
      <c r="L337" s="23"/>
      <c r="M337" s="23"/>
      <c r="N337" s="23"/>
      <c r="O337" s="23"/>
      <c r="P337" s="25"/>
      <c r="Q337" s="26"/>
    </row>
    <row r="338" spans="5:17" x14ac:dyDescent="0.2">
      <c r="E338" s="23"/>
      <c r="F338" s="23"/>
      <c r="G338" s="23"/>
      <c r="H338" s="23"/>
      <c r="I338" s="23"/>
      <c r="J338" s="24"/>
      <c r="K338" s="23"/>
      <c r="L338" s="23"/>
      <c r="M338" s="23"/>
      <c r="N338" s="23"/>
      <c r="O338" s="23"/>
      <c r="P338" s="25"/>
      <c r="Q338" s="26"/>
    </row>
    <row r="339" spans="5:17" x14ac:dyDescent="0.2">
      <c r="E339" s="23"/>
      <c r="F339" s="23"/>
      <c r="G339" s="23"/>
      <c r="H339" s="23"/>
      <c r="I339" s="23"/>
      <c r="J339" s="24"/>
      <c r="K339" s="23"/>
      <c r="L339" s="23"/>
      <c r="M339" s="23"/>
      <c r="N339" s="23"/>
      <c r="O339" s="23"/>
      <c r="P339" s="25"/>
      <c r="Q339" s="26"/>
    </row>
    <row r="340" spans="5:17" x14ac:dyDescent="0.2">
      <c r="E340" s="23"/>
      <c r="F340" s="23"/>
      <c r="G340" s="23"/>
      <c r="H340" s="23"/>
      <c r="I340" s="23"/>
      <c r="J340" s="24"/>
      <c r="K340" s="23"/>
      <c r="L340" s="23"/>
      <c r="M340" s="23"/>
      <c r="N340" s="23"/>
      <c r="O340" s="23"/>
      <c r="P340" s="25"/>
      <c r="Q340" s="26"/>
    </row>
    <row r="341" spans="5:17" x14ac:dyDescent="0.2">
      <c r="E341" s="23"/>
      <c r="F341" s="23"/>
      <c r="G341" s="23"/>
      <c r="H341" s="23"/>
      <c r="I341" s="23"/>
      <c r="J341" s="24"/>
      <c r="K341" s="23"/>
      <c r="L341" s="23"/>
      <c r="M341" s="23"/>
      <c r="N341" s="23"/>
      <c r="O341" s="23"/>
      <c r="P341" s="25"/>
      <c r="Q341" s="26"/>
    </row>
    <row r="342" spans="5:17" x14ac:dyDescent="0.2">
      <c r="E342" s="23"/>
      <c r="F342" s="23"/>
      <c r="G342" s="23"/>
      <c r="H342" s="23"/>
      <c r="I342" s="23"/>
      <c r="J342" s="24"/>
      <c r="K342" s="23"/>
      <c r="L342" s="23"/>
      <c r="M342" s="23"/>
      <c r="N342" s="23"/>
      <c r="O342" s="23"/>
      <c r="P342" s="25"/>
      <c r="Q342" s="26"/>
    </row>
    <row r="343" spans="5:17" x14ac:dyDescent="0.2">
      <c r="E343" s="23"/>
      <c r="F343" s="23"/>
      <c r="G343" s="23"/>
      <c r="H343" s="23"/>
      <c r="I343" s="23"/>
      <c r="J343" s="24"/>
      <c r="K343" s="23"/>
      <c r="L343" s="23"/>
      <c r="M343" s="23"/>
      <c r="N343" s="23"/>
      <c r="O343" s="23"/>
      <c r="P343" s="25"/>
      <c r="Q343" s="26"/>
    </row>
    <row r="344" spans="5:17" x14ac:dyDescent="0.2">
      <c r="E344" s="23"/>
      <c r="F344" s="23"/>
      <c r="G344" s="23"/>
      <c r="H344" s="23"/>
      <c r="I344" s="23"/>
      <c r="J344" s="24"/>
      <c r="K344" s="23"/>
      <c r="L344" s="23"/>
      <c r="M344" s="23"/>
      <c r="N344" s="23"/>
      <c r="O344" s="23"/>
      <c r="P344" s="25"/>
      <c r="Q344" s="26"/>
    </row>
    <row r="345" spans="5:17" x14ac:dyDescent="0.2">
      <c r="E345" s="23"/>
      <c r="F345" s="23"/>
      <c r="G345" s="23"/>
      <c r="H345" s="23"/>
      <c r="I345" s="23"/>
      <c r="J345" s="24"/>
      <c r="K345" s="23"/>
      <c r="L345" s="23"/>
      <c r="M345" s="23"/>
      <c r="N345" s="23"/>
      <c r="O345" s="23"/>
      <c r="P345" s="25"/>
      <c r="Q345" s="26"/>
    </row>
    <row r="346" spans="5:17" x14ac:dyDescent="0.2">
      <c r="E346" s="23"/>
      <c r="F346" s="23"/>
      <c r="G346" s="23"/>
      <c r="H346" s="23"/>
      <c r="I346" s="23"/>
      <c r="J346" s="24"/>
      <c r="K346" s="23"/>
      <c r="L346" s="23"/>
      <c r="M346" s="23"/>
      <c r="N346" s="23"/>
      <c r="O346" s="23"/>
      <c r="P346" s="25"/>
      <c r="Q346" s="26"/>
    </row>
    <row r="347" spans="5:17" x14ac:dyDescent="0.2">
      <c r="E347" s="23"/>
      <c r="F347" s="23"/>
      <c r="G347" s="23"/>
      <c r="H347" s="23"/>
      <c r="I347" s="23"/>
      <c r="J347" s="24"/>
      <c r="K347" s="23"/>
      <c r="L347" s="23"/>
      <c r="M347" s="23"/>
      <c r="N347" s="23"/>
      <c r="O347" s="23"/>
      <c r="P347" s="25"/>
      <c r="Q347" s="26"/>
    </row>
    <row r="348" spans="5:17" x14ac:dyDescent="0.2">
      <c r="E348" s="23"/>
      <c r="F348" s="23"/>
      <c r="G348" s="23"/>
      <c r="H348" s="23"/>
      <c r="I348" s="23"/>
      <c r="J348" s="24"/>
      <c r="K348" s="23"/>
      <c r="L348" s="23"/>
      <c r="M348" s="23"/>
      <c r="N348" s="23"/>
      <c r="O348" s="23"/>
      <c r="P348" s="25"/>
      <c r="Q348" s="26"/>
    </row>
    <row r="349" spans="5:17" x14ac:dyDescent="0.2">
      <c r="E349" s="23"/>
      <c r="F349" s="23"/>
      <c r="G349" s="23"/>
      <c r="H349" s="23"/>
      <c r="I349" s="23"/>
      <c r="J349" s="24"/>
      <c r="K349" s="23"/>
      <c r="L349" s="23"/>
      <c r="M349" s="23"/>
      <c r="N349" s="23"/>
      <c r="O349" s="23"/>
      <c r="P349" s="25"/>
      <c r="Q349" s="26"/>
    </row>
    <row r="350" spans="5:17" x14ac:dyDescent="0.2">
      <c r="E350" s="23"/>
      <c r="F350" s="23"/>
      <c r="G350" s="23"/>
      <c r="H350" s="23"/>
      <c r="I350" s="23"/>
      <c r="J350" s="24"/>
      <c r="K350" s="23"/>
      <c r="L350" s="23"/>
      <c r="M350" s="23"/>
      <c r="N350" s="23"/>
      <c r="O350" s="23"/>
      <c r="P350" s="25"/>
      <c r="Q350" s="26"/>
    </row>
    <row r="351" spans="5:17" x14ac:dyDescent="0.2">
      <c r="E351" s="23"/>
      <c r="F351" s="23"/>
      <c r="G351" s="23"/>
      <c r="H351" s="23"/>
      <c r="I351" s="23"/>
      <c r="J351" s="24"/>
      <c r="K351" s="23"/>
      <c r="L351" s="23"/>
      <c r="M351" s="23"/>
      <c r="N351" s="23"/>
      <c r="O351" s="23"/>
      <c r="P351" s="25"/>
      <c r="Q351" s="26"/>
    </row>
    <row r="352" spans="5:17" x14ac:dyDescent="0.2">
      <c r="E352" s="23"/>
      <c r="F352" s="23"/>
      <c r="G352" s="23"/>
      <c r="H352" s="23"/>
      <c r="I352" s="23"/>
      <c r="J352" s="24"/>
      <c r="K352" s="23"/>
      <c r="L352" s="23"/>
      <c r="M352" s="23"/>
      <c r="N352" s="23"/>
      <c r="O352" s="23"/>
      <c r="P352" s="25"/>
      <c r="Q352" s="26"/>
    </row>
    <row r="353" spans="5:17" x14ac:dyDescent="0.2">
      <c r="E353" s="23"/>
      <c r="F353" s="23"/>
      <c r="G353" s="23"/>
      <c r="H353" s="23"/>
      <c r="I353" s="23"/>
      <c r="J353" s="24"/>
      <c r="K353" s="23"/>
      <c r="L353" s="23"/>
      <c r="M353" s="23"/>
      <c r="N353" s="23"/>
      <c r="O353" s="23"/>
      <c r="P353" s="25"/>
      <c r="Q353" s="26"/>
    </row>
    <row r="354" spans="5:17" x14ac:dyDescent="0.2">
      <c r="E354" s="23"/>
      <c r="F354" s="23"/>
      <c r="G354" s="23"/>
      <c r="H354" s="23"/>
      <c r="I354" s="23"/>
      <c r="J354" s="24"/>
      <c r="K354" s="23"/>
      <c r="L354" s="23"/>
      <c r="M354" s="23"/>
      <c r="N354" s="23"/>
      <c r="O354" s="23"/>
      <c r="P354" s="25"/>
      <c r="Q354" s="26"/>
    </row>
    <row r="355" spans="5:17" x14ac:dyDescent="0.2">
      <c r="E355" s="23"/>
      <c r="F355" s="23"/>
      <c r="G355" s="23"/>
      <c r="H355" s="23"/>
      <c r="I355" s="23"/>
      <c r="J355" s="24"/>
      <c r="K355" s="23"/>
      <c r="L355" s="23"/>
      <c r="M355" s="23"/>
      <c r="N355" s="23"/>
      <c r="O355" s="23"/>
      <c r="P355" s="25"/>
      <c r="Q355" s="26"/>
    </row>
    <row r="356" spans="5:17" x14ac:dyDescent="0.2">
      <c r="E356" s="23"/>
      <c r="F356" s="23"/>
      <c r="G356" s="23"/>
      <c r="H356" s="23"/>
      <c r="I356" s="23"/>
      <c r="J356" s="24"/>
      <c r="K356" s="23"/>
      <c r="L356" s="23"/>
      <c r="M356" s="23"/>
      <c r="N356" s="23"/>
      <c r="O356" s="23"/>
      <c r="P356" s="25"/>
      <c r="Q356" s="26"/>
    </row>
    <row r="357" spans="5:17" x14ac:dyDescent="0.2">
      <c r="E357" s="23"/>
      <c r="F357" s="23"/>
      <c r="G357" s="23"/>
      <c r="H357" s="23"/>
      <c r="I357" s="23"/>
      <c r="J357" s="24"/>
      <c r="K357" s="23"/>
      <c r="L357" s="23"/>
      <c r="M357" s="23"/>
      <c r="N357" s="23"/>
      <c r="O357" s="23"/>
      <c r="P357" s="25"/>
      <c r="Q357" s="26"/>
    </row>
    <row r="358" spans="5:17" x14ac:dyDescent="0.2">
      <c r="E358" s="23"/>
      <c r="F358" s="23"/>
      <c r="G358" s="23"/>
      <c r="H358" s="23"/>
      <c r="I358" s="23"/>
      <c r="J358" s="24"/>
      <c r="K358" s="23"/>
      <c r="L358" s="23"/>
      <c r="M358" s="23"/>
      <c r="N358" s="23"/>
      <c r="O358" s="23"/>
      <c r="P358" s="25"/>
      <c r="Q358" s="26"/>
    </row>
    <row r="359" spans="5:17" x14ac:dyDescent="0.2">
      <c r="E359" s="23"/>
      <c r="F359" s="23"/>
      <c r="G359" s="23"/>
      <c r="H359" s="23"/>
      <c r="I359" s="23"/>
      <c r="J359" s="24"/>
      <c r="K359" s="23"/>
      <c r="L359" s="23"/>
      <c r="M359" s="23"/>
      <c r="N359" s="23"/>
      <c r="O359" s="23"/>
      <c r="P359" s="25"/>
      <c r="Q359" s="26"/>
    </row>
    <row r="360" spans="5:17" x14ac:dyDescent="0.2">
      <c r="E360" s="23"/>
      <c r="F360" s="23"/>
      <c r="G360" s="23"/>
      <c r="H360" s="23"/>
      <c r="I360" s="23"/>
      <c r="J360" s="24"/>
      <c r="K360" s="23"/>
      <c r="L360" s="23"/>
      <c r="M360" s="23"/>
      <c r="N360" s="23"/>
      <c r="O360" s="23"/>
      <c r="P360" s="25"/>
      <c r="Q360" s="26"/>
    </row>
    <row r="361" spans="5:17" x14ac:dyDescent="0.2">
      <c r="E361" s="23"/>
      <c r="F361" s="23"/>
      <c r="G361" s="23"/>
      <c r="H361" s="23"/>
      <c r="I361" s="23"/>
      <c r="J361" s="24"/>
      <c r="K361" s="23"/>
      <c r="L361" s="23"/>
      <c r="M361" s="23"/>
      <c r="N361" s="23"/>
      <c r="O361" s="23"/>
      <c r="P361" s="25"/>
      <c r="Q361" s="26"/>
    </row>
    <row r="362" spans="5:17" x14ac:dyDescent="0.2">
      <c r="E362" s="23"/>
      <c r="F362" s="23"/>
      <c r="G362" s="23"/>
      <c r="H362" s="23"/>
      <c r="I362" s="23"/>
      <c r="J362" s="24"/>
      <c r="K362" s="23"/>
      <c r="L362" s="23"/>
      <c r="M362" s="23"/>
      <c r="N362" s="23"/>
      <c r="O362" s="23"/>
      <c r="P362" s="25"/>
      <c r="Q362" s="26"/>
    </row>
    <row r="363" spans="5:17" x14ac:dyDescent="0.2">
      <c r="E363" s="23"/>
      <c r="F363" s="23"/>
      <c r="G363" s="23"/>
      <c r="H363" s="23"/>
      <c r="I363" s="23"/>
      <c r="J363" s="24"/>
      <c r="K363" s="23"/>
      <c r="L363" s="23"/>
      <c r="M363" s="23"/>
      <c r="N363" s="23"/>
      <c r="O363" s="23"/>
      <c r="P363" s="25"/>
      <c r="Q363" s="26"/>
    </row>
    <row r="364" spans="5:17" x14ac:dyDescent="0.2">
      <c r="E364" s="23"/>
      <c r="F364" s="23"/>
      <c r="G364" s="23"/>
      <c r="H364" s="23"/>
      <c r="I364" s="23"/>
      <c r="J364" s="24"/>
      <c r="K364" s="23"/>
      <c r="L364" s="23"/>
      <c r="M364" s="23"/>
      <c r="N364" s="23"/>
      <c r="O364" s="23"/>
      <c r="P364" s="25"/>
      <c r="Q364" s="26"/>
    </row>
    <row r="365" spans="5:17" x14ac:dyDescent="0.2">
      <c r="E365" s="23"/>
      <c r="F365" s="23"/>
      <c r="G365" s="23"/>
      <c r="H365" s="23"/>
      <c r="I365" s="23"/>
      <c r="J365" s="24"/>
      <c r="K365" s="23"/>
      <c r="L365" s="23"/>
      <c r="M365" s="23"/>
      <c r="N365" s="23"/>
      <c r="O365" s="23"/>
      <c r="P365" s="25"/>
      <c r="Q365" s="26"/>
    </row>
    <row r="366" spans="5:17" x14ac:dyDescent="0.2">
      <c r="E366" s="23"/>
      <c r="F366" s="23"/>
      <c r="G366" s="23"/>
      <c r="H366" s="23"/>
      <c r="I366" s="23"/>
      <c r="J366" s="24"/>
      <c r="K366" s="23"/>
      <c r="L366" s="23"/>
      <c r="M366" s="23"/>
      <c r="N366" s="23"/>
      <c r="O366" s="23"/>
      <c r="P366" s="25"/>
      <c r="Q366" s="26"/>
    </row>
    <row r="367" spans="5:17" x14ac:dyDescent="0.2">
      <c r="E367" s="23"/>
      <c r="F367" s="23"/>
      <c r="G367" s="23"/>
      <c r="H367" s="23"/>
      <c r="I367" s="23"/>
      <c r="J367" s="24"/>
      <c r="K367" s="23"/>
      <c r="L367" s="23"/>
      <c r="M367" s="23"/>
      <c r="N367" s="23"/>
      <c r="O367" s="23"/>
      <c r="P367" s="25"/>
      <c r="Q367" s="26"/>
    </row>
    <row r="368" spans="5:17" x14ac:dyDescent="0.2">
      <c r="E368" s="23"/>
      <c r="F368" s="23"/>
      <c r="G368" s="23"/>
      <c r="H368" s="23"/>
      <c r="I368" s="23"/>
      <c r="J368" s="24"/>
      <c r="K368" s="23"/>
      <c r="L368" s="23"/>
      <c r="M368" s="23"/>
      <c r="N368" s="23"/>
      <c r="O368" s="23"/>
      <c r="P368" s="25"/>
      <c r="Q368" s="26"/>
    </row>
    <row r="369" spans="5:17" x14ac:dyDescent="0.2">
      <c r="E369" s="23"/>
      <c r="F369" s="23"/>
      <c r="G369" s="23"/>
      <c r="H369" s="23"/>
      <c r="I369" s="23"/>
      <c r="J369" s="24"/>
      <c r="K369" s="23"/>
      <c r="L369" s="23"/>
      <c r="M369" s="23"/>
      <c r="N369" s="23"/>
      <c r="O369" s="23"/>
      <c r="P369" s="25"/>
      <c r="Q369" s="26"/>
    </row>
    <row r="370" spans="5:17" x14ac:dyDescent="0.2">
      <c r="E370" s="23"/>
      <c r="F370" s="23"/>
      <c r="G370" s="23"/>
      <c r="H370" s="23"/>
      <c r="I370" s="23"/>
      <c r="J370" s="24"/>
      <c r="K370" s="23"/>
      <c r="L370" s="23"/>
      <c r="M370" s="23"/>
      <c r="N370" s="23"/>
      <c r="O370" s="23"/>
      <c r="P370" s="25"/>
      <c r="Q370" s="26"/>
    </row>
    <row r="371" spans="5:17" x14ac:dyDescent="0.2">
      <c r="E371" s="23"/>
      <c r="F371" s="23"/>
      <c r="G371" s="23"/>
      <c r="H371" s="23"/>
      <c r="I371" s="23"/>
      <c r="J371" s="24"/>
      <c r="K371" s="23"/>
      <c r="L371" s="23"/>
      <c r="M371" s="23"/>
      <c r="N371" s="23"/>
      <c r="O371" s="23"/>
      <c r="P371" s="25"/>
      <c r="Q371" s="26"/>
    </row>
    <row r="372" spans="5:17" x14ac:dyDescent="0.2">
      <c r="E372" s="23"/>
      <c r="F372" s="23"/>
      <c r="G372" s="23"/>
      <c r="H372" s="23"/>
      <c r="I372" s="23"/>
      <c r="J372" s="24"/>
      <c r="K372" s="23"/>
      <c r="L372" s="23"/>
      <c r="M372" s="23"/>
      <c r="N372" s="23"/>
      <c r="O372" s="23"/>
      <c r="P372" s="25"/>
      <c r="Q372" s="26"/>
    </row>
    <row r="373" spans="5:17" x14ac:dyDescent="0.2">
      <c r="E373" s="23"/>
      <c r="F373" s="23"/>
      <c r="G373" s="23"/>
      <c r="H373" s="23"/>
      <c r="I373" s="23"/>
      <c r="J373" s="24"/>
      <c r="K373" s="23"/>
      <c r="L373" s="23"/>
      <c r="M373" s="23"/>
      <c r="N373" s="23"/>
      <c r="O373" s="23"/>
      <c r="P373" s="25"/>
      <c r="Q373" s="26"/>
    </row>
    <row r="374" spans="5:17" x14ac:dyDescent="0.2">
      <c r="E374" s="23"/>
      <c r="F374" s="23"/>
      <c r="G374" s="23"/>
      <c r="H374" s="23"/>
      <c r="I374" s="23"/>
      <c r="J374" s="24"/>
      <c r="K374" s="23"/>
      <c r="L374" s="23"/>
      <c r="M374" s="23"/>
      <c r="N374" s="23"/>
      <c r="O374" s="23"/>
      <c r="P374" s="25"/>
      <c r="Q374" s="26"/>
    </row>
    <row r="375" spans="5:17" x14ac:dyDescent="0.2">
      <c r="E375" s="23"/>
      <c r="F375" s="23"/>
      <c r="G375" s="23"/>
      <c r="H375" s="23"/>
      <c r="I375" s="23"/>
      <c r="J375" s="24"/>
      <c r="K375" s="23"/>
      <c r="L375" s="23"/>
      <c r="M375" s="23"/>
      <c r="N375" s="23"/>
      <c r="O375" s="23"/>
      <c r="P375" s="25"/>
      <c r="Q375" s="26"/>
    </row>
    <row r="376" spans="5:17" x14ac:dyDescent="0.2">
      <c r="E376" s="23"/>
      <c r="F376" s="23"/>
      <c r="G376" s="23"/>
      <c r="H376" s="23"/>
      <c r="I376" s="23"/>
      <c r="J376" s="24"/>
      <c r="K376" s="23"/>
      <c r="L376" s="23"/>
      <c r="M376" s="23"/>
      <c r="N376" s="23"/>
      <c r="O376" s="23"/>
      <c r="P376" s="25"/>
      <c r="Q376" s="26"/>
    </row>
    <row r="377" spans="5:17" x14ac:dyDescent="0.2">
      <c r="E377" s="23"/>
      <c r="F377" s="23"/>
      <c r="G377" s="23"/>
      <c r="H377" s="23"/>
      <c r="I377" s="23"/>
      <c r="J377" s="24"/>
      <c r="K377" s="23"/>
      <c r="L377" s="23"/>
      <c r="M377" s="23"/>
      <c r="N377" s="23"/>
      <c r="O377" s="23"/>
      <c r="P377" s="25"/>
      <c r="Q377" s="26"/>
    </row>
    <row r="378" spans="5:17" x14ac:dyDescent="0.2">
      <c r="E378" s="23"/>
      <c r="F378" s="23"/>
      <c r="G378" s="23"/>
      <c r="H378" s="23"/>
      <c r="I378" s="23"/>
      <c r="J378" s="24"/>
      <c r="K378" s="23"/>
      <c r="L378" s="23"/>
      <c r="M378" s="23"/>
      <c r="N378" s="23"/>
      <c r="O378" s="23"/>
      <c r="P378" s="25"/>
      <c r="Q378" s="26"/>
    </row>
    <row r="379" spans="5:17" x14ac:dyDescent="0.2">
      <c r="E379" s="23"/>
      <c r="F379" s="23"/>
      <c r="G379" s="23"/>
      <c r="H379" s="23"/>
      <c r="I379" s="23"/>
      <c r="J379" s="24"/>
      <c r="K379" s="23"/>
      <c r="L379" s="23"/>
      <c r="M379" s="23"/>
      <c r="N379" s="23"/>
      <c r="O379" s="23"/>
      <c r="P379" s="25"/>
      <c r="Q379" s="26"/>
    </row>
    <row r="380" spans="5:17" x14ac:dyDescent="0.2">
      <c r="E380" s="23"/>
      <c r="F380" s="23"/>
      <c r="G380" s="23"/>
      <c r="H380" s="23"/>
      <c r="I380" s="23"/>
      <c r="J380" s="24"/>
      <c r="K380" s="23"/>
      <c r="L380" s="23"/>
      <c r="M380" s="23"/>
      <c r="N380" s="23"/>
      <c r="O380" s="23"/>
      <c r="P380" s="25"/>
      <c r="Q380" s="26"/>
    </row>
    <row r="381" spans="5:17" x14ac:dyDescent="0.2">
      <c r="E381" s="23"/>
      <c r="F381" s="23"/>
      <c r="G381" s="23"/>
      <c r="H381" s="23"/>
      <c r="I381" s="23"/>
      <c r="J381" s="24"/>
      <c r="K381" s="23"/>
      <c r="L381" s="23"/>
      <c r="M381" s="23"/>
      <c r="N381" s="23"/>
      <c r="O381" s="23"/>
      <c r="P381" s="25"/>
      <c r="Q381" s="26"/>
    </row>
    <row r="382" spans="5:17" x14ac:dyDescent="0.2">
      <c r="E382" s="23"/>
      <c r="F382" s="23"/>
      <c r="G382" s="23"/>
      <c r="H382" s="23"/>
      <c r="I382" s="23"/>
      <c r="J382" s="24"/>
      <c r="K382" s="23"/>
      <c r="L382" s="23"/>
      <c r="M382" s="23"/>
      <c r="N382" s="23"/>
      <c r="O382" s="23"/>
      <c r="P382" s="25"/>
      <c r="Q382" s="26"/>
    </row>
    <row r="383" spans="5:17" x14ac:dyDescent="0.2">
      <c r="E383" s="23"/>
      <c r="F383" s="23"/>
      <c r="G383" s="23"/>
      <c r="H383" s="23"/>
      <c r="I383" s="23"/>
      <c r="J383" s="24"/>
      <c r="K383" s="23"/>
      <c r="L383" s="23"/>
      <c r="M383" s="23"/>
      <c r="N383" s="23"/>
      <c r="O383" s="23"/>
      <c r="P383" s="25"/>
      <c r="Q383" s="26"/>
    </row>
    <row r="384" spans="5:17" x14ac:dyDescent="0.2">
      <c r="E384" s="23"/>
      <c r="F384" s="23"/>
      <c r="G384" s="23"/>
      <c r="H384" s="23"/>
      <c r="I384" s="23"/>
      <c r="J384" s="24"/>
      <c r="K384" s="23"/>
      <c r="L384" s="23"/>
      <c r="M384" s="23"/>
      <c r="N384" s="23"/>
      <c r="O384" s="23"/>
      <c r="P384" s="25"/>
      <c r="Q384" s="26"/>
    </row>
    <row r="385" spans="5:17" x14ac:dyDescent="0.2">
      <c r="E385" s="23"/>
      <c r="F385" s="23"/>
      <c r="G385" s="23"/>
      <c r="H385" s="23"/>
      <c r="I385" s="23"/>
      <c r="J385" s="24"/>
      <c r="K385" s="23"/>
      <c r="L385" s="23"/>
      <c r="M385" s="23"/>
      <c r="N385" s="23"/>
      <c r="O385" s="23"/>
      <c r="P385" s="25"/>
      <c r="Q385" s="26"/>
    </row>
    <row r="386" spans="5:17" x14ac:dyDescent="0.2">
      <c r="E386" s="23"/>
      <c r="F386" s="23"/>
      <c r="G386" s="23"/>
      <c r="H386" s="23"/>
      <c r="I386" s="23"/>
      <c r="J386" s="24"/>
      <c r="K386" s="23"/>
      <c r="L386" s="23"/>
      <c r="M386" s="23"/>
      <c r="N386" s="23"/>
      <c r="O386" s="23"/>
      <c r="P386" s="25"/>
      <c r="Q386" s="26"/>
    </row>
    <row r="387" spans="5:17" x14ac:dyDescent="0.2">
      <c r="E387" s="23"/>
      <c r="F387" s="23"/>
      <c r="G387" s="23"/>
      <c r="H387" s="23"/>
      <c r="I387" s="23"/>
      <c r="J387" s="24"/>
      <c r="K387" s="23"/>
      <c r="L387" s="23"/>
      <c r="M387" s="23"/>
      <c r="N387" s="23"/>
      <c r="O387" s="23"/>
      <c r="P387" s="25"/>
      <c r="Q387" s="26"/>
    </row>
    <row r="388" spans="5:17" x14ac:dyDescent="0.2">
      <c r="E388" s="23"/>
      <c r="F388" s="23"/>
      <c r="G388" s="23"/>
      <c r="H388" s="23"/>
      <c r="I388" s="23"/>
      <c r="J388" s="24"/>
      <c r="K388" s="23"/>
      <c r="L388" s="23"/>
      <c r="M388" s="23"/>
      <c r="N388" s="23"/>
      <c r="O388" s="23"/>
      <c r="P388" s="25"/>
      <c r="Q388" s="26"/>
    </row>
    <row r="389" spans="5:17" x14ac:dyDescent="0.2">
      <c r="E389" s="23"/>
      <c r="F389" s="23"/>
      <c r="G389" s="23"/>
      <c r="H389" s="23"/>
      <c r="I389" s="23"/>
      <c r="J389" s="24"/>
      <c r="K389" s="23"/>
      <c r="L389" s="23"/>
      <c r="M389" s="23"/>
      <c r="N389" s="23"/>
      <c r="O389" s="23"/>
      <c r="P389" s="25"/>
      <c r="Q389" s="26"/>
    </row>
    <row r="390" spans="5:17" x14ac:dyDescent="0.2">
      <c r="E390" s="23"/>
      <c r="F390" s="23"/>
      <c r="G390" s="23"/>
      <c r="H390" s="23"/>
      <c r="I390" s="23"/>
      <c r="J390" s="24"/>
      <c r="K390" s="23"/>
      <c r="L390" s="23"/>
      <c r="M390" s="23"/>
      <c r="N390" s="23"/>
      <c r="O390" s="23"/>
      <c r="P390" s="25"/>
      <c r="Q390" s="26"/>
    </row>
    <row r="391" spans="5:17" x14ac:dyDescent="0.2">
      <c r="E391" s="23"/>
      <c r="F391" s="23"/>
      <c r="G391" s="23"/>
      <c r="H391" s="23"/>
      <c r="I391" s="23"/>
      <c r="J391" s="24"/>
      <c r="K391" s="23"/>
      <c r="L391" s="23"/>
      <c r="M391" s="23"/>
      <c r="N391" s="23"/>
      <c r="O391" s="23"/>
      <c r="P391" s="25"/>
      <c r="Q391" s="26"/>
    </row>
    <row r="392" spans="5:17" x14ac:dyDescent="0.2">
      <c r="E392" s="23"/>
      <c r="F392" s="23"/>
      <c r="G392" s="23"/>
      <c r="H392" s="23"/>
      <c r="I392" s="23"/>
      <c r="J392" s="24"/>
      <c r="K392" s="23"/>
      <c r="L392" s="23"/>
      <c r="M392" s="23"/>
      <c r="N392" s="23"/>
      <c r="O392" s="23"/>
      <c r="P392" s="25"/>
      <c r="Q392" s="26"/>
    </row>
    <row r="393" spans="5:17" x14ac:dyDescent="0.2">
      <c r="E393" s="23"/>
      <c r="F393" s="23"/>
      <c r="G393" s="23"/>
      <c r="H393" s="23"/>
      <c r="I393" s="23"/>
      <c r="J393" s="24"/>
      <c r="K393" s="23"/>
      <c r="L393" s="23"/>
      <c r="M393" s="23"/>
      <c r="N393" s="23"/>
      <c r="O393" s="23"/>
      <c r="P393" s="25"/>
      <c r="Q393" s="26"/>
    </row>
    <row r="394" spans="5:17" x14ac:dyDescent="0.2">
      <c r="E394" s="23"/>
      <c r="F394" s="23"/>
      <c r="G394" s="23"/>
      <c r="H394" s="23"/>
      <c r="I394" s="23"/>
      <c r="J394" s="24"/>
      <c r="K394" s="23"/>
      <c r="L394" s="23"/>
      <c r="M394" s="23"/>
      <c r="N394" s="23"/>
      <c r="O394" s="23"/>
      <c r="P394" s="25"/>
      <c r="Q394" s="26"/>
    </row>
    <row r="395" spans="5:17" x14ac:dyDescent="0.2">
      <c r="E395" s="23"/>
      <c r="F395" s="23"/>
      <c r="G395" s="23"/>
      <c r="H395" s="23"/>
      <c r="I395" s="23"/>
      <c r="J395" s="24"/>
      <c r="K395" s="23"/>
      <c r="L395" s="23"/>
      <c r="M395" s="23"/>
      <c r="N395" s="23"/>
      <c r="O395" s="23"/>
      <c r="P395" s="25"/>
      <c r="Q395" s="26"/>
    </row>
    <row r="396" spans="5:17" x14ac:dyDescent="0.2">
      <c r="E396" s="23"/>
      <c r="F396" s="23"/>
      <c r="G396" s="23"/>
      <c r="H396" s="23"/>
      <c r="I396" s="23"/>
      <c r="J396" s="24"/>
      <c r="K396" s="23"/>
      <c r="L396" s="23"/>
      <c r="M396" s="23"/>
      <c r="N396" s="23"/>
      <c r="O396" s="23"/>
      <c r="P396" s="25"/>
      <c r="Q396" s="26"/>
    </row>
    <row r="397" spans="5:17" x14ac:dyDescent="0.2">
      <c r="E397" s="23"/>
      <c r="F397" s="23"/>
      <c r="G397" s="23"/>
      <c r="H397" s="23"/>
      <c r="I397" s="23"/>
      <c r="J397" s="24"/>
      <c r="K397" s="23"/>
      <c r="L397" s="23"/>
      <c r="M397" s="23"/>
      <c r="N397" s="23"/>
      <c r="O397" s="23"/>
      <c r="P397" s="25"/>
      <c r="Q397" s="26"/>
    </row>
    <row r="398" spans="5:17" x14ac:dyDescent="0.2">
      <c r="E398" s="23"/>
      <c r="F398" s="23"/>
      <c r="G398" s="23"/>
      <c r="H398" s="23"/>
      <c r="I398" s="23"/>
      <c r="J398" s="24"/>
      <c r="K398" s="23"/>
      <c r="L398" s="23"/>
      <c r="M398" s="23"/>
      <c r="N398" s="23"/>
      <c r="O398" s="23"/>
      <c r="P398" s="25"/>
      <c r="Q398" s="26"/>
    </row>
    <row r="399" spans="5:17" x14ac:dyDescent="0.2">
      <c r="E399" s="23"/>
      <c r="F399" s="23"/>
      <c r="G399" s="23"/>
      <c r="H399" s="23"/>
      <c r="I399" s="23"/>
      <c r="J399" s="24"/>
      <c r="K399" s="23"/>
      <c r="L399" s="23"/>
      <c r="M399" s="23"/>
      <c r="N399" s="23"/>
      <c r="O399" s="23"/>
      <c r="P399" s="25"/>
      <c r="Q399" s="26"/>
    </row>
    <row r="400" spans="5:17" x14ac:dyDescent="0.2">
      <c r="E400" s="23"/>
      <c r="F400" s="23"/>
      <c r="G400" s="23"/>
      <c r="H400" s="23"/>
      <c r="I400" s="23"/>
      <c r="J400" s="24"/>
      <c r="K400" s="23"/>
      <c r="L400" s="23"/>
      <c r="M400" s="23"/>
      <c r="N400" s="23"/>
      <c r="O400" s="23"/>
      <c r="P400" s="25"/>
      <c r="Q400" s="26"/>
    </row>
    <row r="401" spans="5:17" x14ac:dyDescent="0.2">
      <c r="E401" s="23"/>
      <c r="F401" s="23"/>
      <c r="G401" s="23"/>
      <c r="H401" s="23"/>
      <c r="I401" s="23"/>
      <c r="J401" s="24"/>
      <c r="K401" s="23"/>
      <c r="L401" s="23"/>
      <c r="M401" s="23"/>
      <c r="N401" s="23"/>
      <c r="O401" s="23"/>
      <c r="P401" s="25"/>
      <c r="Q401" s="26"/>
    </row>
    <row r="402" spans="5:17" x14ac:dyDescent="0.2">
      <c r="E402" s="23"/>
      <c r="F402" s="23"/>
      <c r="G402" s="23"/>
      <c r="H402" s="23"/>
      <c r="I402" s="23"/>
      <c r="J402" s="24"/>
      <c r="K402" s="23"/>
      <c r="L402" s="23"/>
      <c r="M402" s="23"/>
      <c r="N402" s="23"/>
      <c r="O402" s="23"/>
      <c r="P402" s="25"/>
      <c r="Q402" s="26"/>
    </row>
    <row r="403" spans="5:17" x14ac:dyDescent="0.2">
      <c r="E403" s="23"/>
      <c r="F403" s="23"/>
      <c r="G403" s="23"/>
      <c r="H403" s="23"/>
      <c r="I403" s="23"/>
      <c r="J403" s="24"/>
      <c r="K403" s="23"/>
      <c r="L403" s="23"/>
      <c r="M403" s="23"/>
      <c r="N403" s="23"/>
      <c r="O403" s="23"/>
      <c r="P403" s="25"/>
      <c r="Q403" s="26"/>
    </row>
    <row r="404" spans="5:17" x14ac:dyDescent="0.2">
      <c r="E404" s="23"/>
      <c r="F404" s="23"/>
      <c r="G404" s="23"/>
      <c r="H404" s="23"/>
      <c r="I404" s="23"/>
      <c r="J404" s="24"/>
      <c r="K404" s="23"/>
      <c r="L404" s="23"/>
      <c r="M404" s="23"/>
      <c r="N404" s="23"/>
      <c r="O404" s="23"/>
      <c r="P404" s="25"/>
      <c r="Q404" s="26"/>
    </row>
    <row r="405" spans="5:17" x14ac:dyDescent="0.2">
      <c r="E405" s="23"/>
      <c r="F405" s="23"/>
      <c r="G405" s="23"/>
      <c r="H405" s="23"/>
      <c r="I405" s="23"/>
      <c r="J405" s="24"/>
      <c r="K405" s="23"/>
      <c r="L405" s="23"/>
      <c r="M405" s="23"/>
      <c r="N405" s="23"/>
      <c r="O405" s="23"/>
      <c r="P405" s="25"/>
      <c r="Q405" s="26"/>
    </row>
    <row r="406" spans="5:17" x14ac:dyDescent="0.2">
      <c r="E406" s="23"/>
      <c r="F406" s="23"/>
      <c r="G406" s="23"/>
      <c r="H406" s="23"/>
      <c r="I406" s="23"/>
      <c r="J406" s="24"/>
      <c r="K406" s="23"/>
      <c r="L406" s="23"/>
      <c r="M406" s="23"/>
      <c r="N406" s="23"/>
      <c r="O406" s="23"/>
      <c r="P406" s="25"/>
      <c r="Q406" s="26"/>
    </row>
    <row r="407" spans="5:17" x14ac:dyDescent="0.2">
      <c r="E407" s="23"/>
      <c r="F407" s="23"/>
      <c r="G407" s="23"/>
      <c r="H407" s="23"/>
      <c r="I407" s="23"/>
      <c r="J407" s="24"/>
      <c r="K407" s="23"/>
      <c r="L407" s="23"/>
      <c r="M407" s="23"/>
      <c r="N407" s="23"/>
      <c r="O407" s="23"/>
      <c r="P407" s="25"/>
      <c r="Q407" s="26"/>
    </row>
    <row r="408" spans="5:17" x14ac:dyDescent="0.2">
      <c r="E408" s="23"/>
      <c r="F408" s="23"/>
      <c r="G408" s="23"/>
      <c r="H408" s="23"/>
      <c r="I408" s="23"/>
      <c r="J408" s="24"/>
      <c r="K408" s="23"/>
      <c r="L408" s="23"/>
      <c r="M408" s="23"/>
      <c r="N408" s="23"/>
      <c r="O408" s="23"/>
      <c r="P408" s="25"/>
      <c r="Q408" s="26"/>
    </row>
    <row r="409" spans="5:17" x14ac:dyDescent="0.2">
      <c r="E409" s="23"/>
      <c r="F409" s="23"/>
      <c r="G409" s="23"/>
      <c r="H409" s="23"/>
      <c r="I409" s="23"/>
      <c r="J409" s="24"/>
      <c r="K409" s="23"/>
      <c r="L409" s="23"/>
      <c r="M409" s="23"/>
      <c r="N409" s="23"/>
      <c r="O409" s="23"/>
      <c r="P409" s="25"/>
      <c r="Q409" s="26"/>
    </row>
    <row r="410" spans="5:17" x14ac:dyDescent="0.2">
      <c r="E410" s="23"/>
      <c r="F410" s="23"/>
      <c r="G410" s="23"/>
      <c r="H410" s="23"/>
      <c r="I410" s="23"/>
      <c r="J410" s="24"/>
      <c r="K410" s="23"/>
      <c r="L410" s="23"/>
      <c r="M410" s="23"/>
      <c r="N410" s="23"/>
      <c r="O410" s="23"/>
      <c r="P410" s="25"/>
      <c r="Q410" s="26"/>
    </row>
    <row r="411" spans="5:17" x14ac:dyDescent="0.2">
      <c r="E411" s="23"/>
      <c r="F411" s="23"/>
      <c r="G411" s="23"/>
      <c r="H411" s="23"/>
      <c r="I411" s="23"/>
      <c r="J411" s="24"/>
      <c r="K411" s="23"/>
      <c r="L411" s="23"/>
      <c r="M411" s="23"/>
      <c r="N411" s="23"/>
      <c r="O411" s="23"/>
      <c r="P411" s="25"/>
      <c r="Q411" s="26"/>
    </row>
    <row r="412" spans="5:17" x14ac:dyDescent="0.2">
      <c r="E412" s="23"/>
      <c r="F412" s="23"/>
      <c r="G412" s="23"/>
      <c r="H412" s="23"/>
      <c r="I412" s="23"/>
      <c r="J412" s="24"/>
      <c r="K412" s="23"/>
      <c r="L412" s="23"/>
      <c r="M412" s="23"/>
      <c r="N412" s="23"/>
      <c r="O412" s="23"/>
      <c r="P412" s="25"/>
      <c r="Q412" s="26"/>
    </row>
    <row r="413" spans="5:17" x14ac:dyDescent="0.2">
      <c r="E413" s="23"/>
      <c r="F413" s="23"/>
      <c r="G413" s="23"/>
      <c r="H413" s="23"/>
      <c r="I413" s="23"/>
      <c r="J413" s="24"/>
      <c r="K413" s="23"/>
      <c r="L413" s="23"/>
      <c r="M413" s="23"/>
      <c r="N413" s="23"/>
      <c r="O413" s="23"/>
      <c r="P413" s="25"/>
      <c r="Q413" s="26"/>
    </row>
    <row r="414" spans="5:17" x14ac:dyDescent="0.2">
      <c r="E414" s="23"/>
      <c r="F414" s="23"/>
      <c r="G414" s="23"/>
      <c r="H414" s="23"/>
      <c r="I414" s="23"/>
      <c r="J414" s="24"/>
      <c r="K414" s="23"/>
      <c r="L414" s="23"/>
      <c r="M414" s="23"/>
      <c r="N414" s="23"/>
      <c r="O414" s="23"/>
      <c r="P414" s="25"/>
      <c r="Q414" s="26"/>
    </row>
    <row r="415" spans="5:17" x14ac:dyDescent="0.2">
      <c r="E415" s="23"/>
      <c r="F415" s="23"/>
      <c r="G415" s="23"/>
      <c r="H415" s="23"/>
      <c r="I415" s="23"/>
      <c r="J415" s="24"/>
      <c r="K415" s="23"/>
      <c r="L415" s="23"/>
      <c r="M415" s="23"/>
      <c r="N415" s="23"/>
      <c r="O415" s="23"/>
      <c r="P415" s="25"/>
      <c r="Q415" s="26"/>
    </row>
    <row r="416" spans="5:17" x14ac:dyDescent="0.2">
      <c r="E416" s="23"/>
      <c r="F416" s="23"/>
      <c r="G416" s="23"/>
      <c r="H416" s="23"/>
      <c r="I416" s="23"/>
      <c r="J416" s="24"/>
      <c r="K416" s="23"/>
      <c r="L416" s="23"/>
      <c r="M416" s="23"/>
      <c r="N416" s="23"/>
      <c r="O416" s="23"/>
      <c r="P416" s="25"/>
      <c r="Q416" s="26"/>
    </row>
    <row r="417" spans="5:17" x14ac:dyDescent="0.2">
      <c r="E417" s="23"/>
      <c r="F417" s="23"/>
      <c r="G417" s="23"/>
      <c r="H417" s="23"/>
      <c r="I417" s="23"/>
      <c r="J417" s="24"/>
      <c r="K417" s="23"/>
      <c r="L417" s="23"/>
      <c r="M417" s="23"/>
      <c r="N417" s="23"/>
      <c r="O417" s="23"/>
      <c r="P417" s="25"/>
      <c r="Q417" s="26"/>
    </row>
    <row r="418" spans="5:17" x14ac:dyDescent="0.2">
      <c r="E418" s="23"/>
      <c r="F418" s="23"/>
      <c r="G418" s="23"/>
      <c r="H418" s="23"/>
      <c r="I418" s="23"/>
      <c r="J418" s="24"/>
      <c r="K418" s="23"/>
      <c r="L418" s="23"/>
      <c r="M418" s="23"/>
      <c r="N418" s="23"/>
      <c r="O418" s="23"/>
      <c r="P418" s="25"/>
      <c r="Q418" s="26"/>
    </row>
    <row r="419" spans="5:17" x14ac:dyDescent="0.2">
      <c r="E419" s="23"/>
      <c r="F419" s="23"/>
      <c r="G419" s="23"/>
      <c r="H419" s="23"/>
      <c r="I419" s="23"/>
      <c r="J419" s="24"/>
      <c r="K419" s="23"/>
      <c r="L419" s="23"/>
      <c r="M419" s="23"/>
      <c r="N419" s="23"/>
      <c r="O419" s="23"/>
      <c r="P419" s="25"/>
      <c r="Q419" s="26"/>
    </row>
    <row r="420" spans="5:17" x14ac:dyDescent="0.2">
      <c r="E420" s="23"/>
      <c r="F420" s="23"/>
      <c r="G420" s="23"/>
      <c r="H420" s="23"/>
      <c r="I420" s="23"/>
      <c r="J420" s="24"/>
      <c r="K420" s="23"/>
      <c r="L420" s="23"/>
      <c r="M420" s="23"/>
      <c r="N420" s="23"/>
      <c r="O420" s="23"/>
      <c r="P420" s="25"/>
      <c r="Q420" s="26"/>
    </row>
    <row r="421" spans="5:17" x14ac:dyDescent="0.2">
      <c r="E421" s="23"/>
      <c r="F421" s="23"/>
      <c r="G421" s="23"/>
      <c r="H421" s="23"/>
      <c r="I421" s="23"/>
      <c r="J421" s="24"/>
      <c r="K421" s="23"/>
      <c r="L421" s="23"/>
      <c r="M421" s="23"/>
      <c r="N421" s="23"/>
      <c r="O421" s="23"/>
      <c r="P421" s="25"/>
      <c r="Q421" s="26"/>
    </row>
    <row r="422" spans="5:17" x14ac:dyDescent="0.2">
      <c r="E422" s="23"/>
      <c r="F422" s="23"/>
      <c r="G422" s="23"/>
      <c r="H422" s="23"/>
      <c r="I422" s="23"/>
      <c r="J422" s="24"/>
      <c r="K422" s="23"/>
      <c r="L422" s="23"/>
      <c r="M422" s="23"/>
      <c r="N422" s="23"/>
      <c r="O422" s="23"/>
      <c r="P422" s="25"/>
      <c r="Q422" s="26"/>
    </row>
    <row r="423" spans="5:17" x14ac:dyDescent="0.2">
      <c r="E423" s="23"/>
      <c r="F423" s="23"/>
      <c r="G423" s="23"/>
      <c r="H423" s="23"/>
      <c r="I423" s="23"/>
      <c r="J423" s="24"/>
      <c r="K423" s="23"/>
      <c r="L423" s="23"/>
      <c r="M423" s="23"/>
      <c r="N423" s="23"/>
      <c r="O423" s="23"/>
      <c r="P423" s="25"/>
      <c r="Q423" s="26"/>
    </row>
    <row r="424" spans="5:17" x14ac:dyDescent="0.2">
      <c r="E424" s="23"/>
      <c r="F424" s="23"/>
      <c r="G424" s="23"/>
      <c r="H424" s="23"/>
      <c r="I424" s="23"/>
      <c r="J424" s="24"/>
      <c r="K424" s="23"/>
      <c r="L424" s="23"/>
      <c r="M424" s="23"/>
      <c r="N424" s="23"/>
      <c r="O424" s="23"/>
      <c r="P424" s="25"/>
      <c r="Q424" s="26"/>
    </row>
    <row r="425" spans="5:17" x14ac:dyDescent="0.2">
      <c r="E425" s="23"/>
      <c r="F425" s="23"/>
      <c r="G425" s="23"/>
      <c r="H425" s="23"/>
      <c r="I425" s="23"/>
      <c r="J425" s="24"/>
      <c r="K425" s="23"/>
      <c r="L425" s="23"/>
      <c r="M425" s="23"/>
      <c r="N425" s="23"/>
      <c r="O425" s="23"/>
      <c r="P425" s="25"/>
      <c r="Q425" s="26"/>
    </row>
    <row r="426" spans="5:17" x14ac:dyDescent="0.2">
      <c r="E426" s="23"/>
      <c r="F426" s="23"/>
      <c r="G426" s="23"/>
      <c r="H426" s="23"/>
      <c r="I426" s="23"/>
      <c r="J426" s="24"/>
      <c r="K426" s="23"/>
      <c r="L426" s="23"/>
      <c r="M426" s="23"/>
      <c r="N426" s="23"/>
      <c r="O426" s="23"/>
      <c r="P426" s="25"/>
      <c r="Q426" s="26"/>
    </row>
    <row r="427" spans="5:17" x14ac:dyDescent="0.2">
      <c r="E427" s="23"/>
      <c r="F427" s="23"/>
      <c r="G427" s="23"/>
      <c r="H427" s="23"/>
      <c r="I427" s="23"/>
      <c r="J427" s="24"/>
      <c r="K427" s="23"/>
      <c r="L427" s="23"/>
      <c r="M427" s="23"/>
      <c r="N427" s="23"/>
      <c r="O427" s="23"/>
      <c r="P427" s="25"/>
      <c r="Q427" s="26"/>
    </row>
    <row r="428" spans="5:17" x14ac:dyDescent="0.2">
      <c r="E428" s="23"/>
      <c r="F428" s="23"/>
      <c r="G428" s="23"/>
      <c r="H428" s="23"/>
      <c r="I428" s="23"/>
      <c r="J428" s="24"/>
      <c r="K428" s="23"/>
      <c r="L428" s="23"/>
      <c r="M428" s="23"/>
      <c r="N428" s="23"/>
      <c r="O428" s="23"/>
      <c r="P428" s="25"/>
      <c r="Q428" s="26"/>
    </row>
    <row r="429" spans="5:17" x14ac:dyDescent="0.2">
      <c r="E429" s="23"/>
      <c r="F429" s="23"/>
      <c r="G429" s="23"/>
      <c r="H429" s="23"/>
      <c r="I429" s="23"/>
      <c r="J429" s="24"/>
      <c r="K429" s="23"/>
      <c r="L429" s="23"/>
      <c r="M429" s="23"/>
      <c r="N429" s="23"/>
      <c r="O429" s="23"/>
      <c r="P429" s="25"/>
      <c r="Q429" s="26"/>
    </row>
    <row r="430" spans="5:17" x14ac:dyDescent="0.2">
      <c r="E430" s="23"/>
      <c r="F430" s="23"/>
      <c r="G430" s="23"/>
      <c r="H430" s="23"/>
      <c r="I430" s="23"/>
      <c r="J430" s="24"/>
      <c r="K430" s="23"/>
      <c r="L430" s="23"/>
      <c r="M430" s="23"/>
      <c r="N430" s="23"/>
      <c r="O430" s="23"/>
      <c r="P430" s="25"/>
      <c r="Q430" s="26"/>
    </row>
    <row r="431" spans="5:17" x14ac:dyDescent="0.2">
      <c r="E431" s="23"/>
      <c r="F431" s="23"/>
      <c r="G431" s="23"/>
      <c r="H431" s="23"/>
      <c r="I431" s="23"/>
      <c r="J431" s="24"/>
      <c r="K431" s="23"/>
      <c r="L431" s="23"/>
      <c r="M431" s="23"/>
      <c r="N431" s="23"/>
      <c r="O431" s="23"/>
      <c r="P431" s="25"/>
      <c r="Q431" s="26"/>
    </row>
    <row r="432" spans="5:17" x14ac:dyDescent="0.2">
      <c r="E432" s="23"/>
      <c r="F432" s="23"/>
      <c r="G432" s="23"/>
      <c r="H432" s="23"/>
      <c r="I432" s="23"/>
      <c r="J432" s="24"/>
      <c r="K432" s="23"/>
      <c r="L432" s="23"/>
      <c r="M432" s="23"/>
      <c r="N432" s="23"/>
      <c r="O432" s="23"/>
      <c r="P432" s="25"/>
      <c r="Q432" s="26"/>
    </row>
    <row r="433" spans="5:17" x14ac:dyDescent="0.2">
      <c r="E433" s="23"/>
      <c r="F433" s="23"/>
      <c r="G433" s="23"/>
      <c r="H433" s="23"/>
      <c r="I433" s="23"/>
      <c r="J433" s="24"/>
      <c r="K433" s="23"/>
      <c r="L433" s="23"/>
      <c r="M433" s="23"/>
      <c r="N433" s="23"/>
      <c r="O433" s="23"/>
      <c r="P433" s="25"/>
      <c r="Q433" s="26"/>
    </row>
    <row r="434" spans="5:17" x14ac:dyDescent="0.2">
      <c r="E434" s="23"/>
      <c r="F434" s="23"/>
      <c r="G434" s="23"/>
      <c r="H434" s="23"/>
      <c r="I434" s="23"/>
      <c r="J434" s="24"/>
      <c r="K434" s="23"/>
      <c r="L434" s="23"/>
      <c r="M434" s="23"/>
      <c r="N434" s="23"/>
      <c r="O434" s="23"/>
      <c r="P434" s="25"/>
      <c r="Q434" s="26"/>
    </row>
    <row r="435" spans="5:17" x14ac:dyDescent="0.2">
      <c r="E435" s="23"/>
      <c r="F435" s="23"/>
      <c r="G435" s="23"/>
      <c r="H435" s="23"/>
      <c r="I435" s="23"/>
      <c r="J435" s="24"/>
      <c r="K435" s="23"/>
      <c r="L435" s="23"/>
      <c r="M435" s="23"/>
      <c r="N435" s="23"/>
      <c r="O435" s="23"/>
      <c r="P435" s="25"/>
      <c r="Q435" s="26"/>
    </row>
    <row r="436" spans="5:17" x14ac:dyDescent="0.2">
      <c r="E436" s="23"/>
      <c r="F436" s="23"/>
      <c r="G436" s="23"/>
      <c r="H436" s="23"/>
      <c r="I436" s="23"/>
      <c r="J436" s="24"/>
      <c r="K436" s="23"/>
      <c r="L436" s="23"/>
      <c r="M436" s="23"/>
      <c r="N436" s="23"/>
      <c r="O436" s="23"/>
      <c r="P436" s="25"/>
      <c r="Q436" s="26"/>
    </row>
    <row r="437" spans="5:17" x14ac:dyDescent="0.2">
      <c r="E437" s="23"/>
      <c r="F437" s="23"/>
      <c r="G437" s="23"/>
      <c r="H437" s="23"/>
      <c r="I437" s="23"/>
      <c r="J437" s="24"/>
      <c r="K437" s="23"/>
      <c r="L437" s="23"/>
      <c r="M437" s="23"/>
      <c r="N437" s="23"/>
      <c r="O437" s="23"/>
      <c r="P437" s="25"/>
      <c r="Q437" s="26"/>
    </row>
    <row r="438" spans="5:17" x14ac:dyDescent="0.2">
      <c r="E438" s="23"/>
      <c r="F438" s="23"/>
      <c r="G438" s="23"/>
      <c r="H438" s="23"/>
      <c r="I438" s="23"/>
      <c r="J438" s="24"/>
      <c r="K438" s="23"/>
      <c r="L438" s="23"/>
      <c r="M438" s="23"/>
      <c r="N438" s="23"/>
      <c r="O438" s="23"/>
      <c r="P438" s="25"/>
      <c r="Q438" s="26"/>
    </row>
    <row r="439" spans="5:17" x14ac:dyDescent="0.2">
      <c r="E439" s="23"/>
      <c r="F439" s="23"/>
      <c r="G439" s="23"/>
      <c r="H439" s="23"/>
      <c r="I439" s="23"/>
      <c r="J439" s="24"/>
      <c r="K439" s="23"/>
      <c r="L439" s="23"/>
      <c r="M439" s="23"/>
      <c r="N439" s="23"/>
      <c r="O439" s="23"/>
      <c r="P439" s="25"/>
      <c r="Q439" s="26"/>
    </row>
    <row r="440" spans="5:17" x14ac:dyDescent="0.2">
      <c r="E440" s="23"/>
      <c r="F440" s="23"/>
      <c r="G440" s="23"/>
      <c r="H440" s="23"/>
      <c r="I440" s="23"/>
      <c r="J440" s="24"/>
      <c r="K440" s="23"/>
      <c r="L440" s="23"/>
      <c r="M440" s="23"/>
      <c r="N440" s="23"/>
      <c r="O440" s="23"/>
      <c r="P440" s="25"/>
      <c r="Q440" s="26"/>
    </row>
    <row r="441" spans="5:17" x14ac:dyDescent="0.2">
      <c r="E441" s="23"/>
      <c r="F441" s="23"/>
      <c r="G441" s="23"/>
      <c r="H441" s="23"/>
      <c r="I441" s="23"/>
      <c r="J441" s="24"/>
      <c r="K441" s="23"/>
      <c r="L441" s="23"/>
      <c r="M441" s="23"/>
      <c r="N441" s="23"/>
      <c r="O441" s="23"/>
      <c r="P441" s="25"/>
      <c r="Q441" s="26"/>
    </row>
    <row r="442" spans="5:17" x14ac:dyDescent="0.2">
      <c r="E442" s="23"/>
      <c r="F442" s="23"/>
      <c r="G442" s="23"/>
      <c r="H442" s="23"/>
      <c r="I442" s="23"/>
      <c r="J442" s="24"/>
      <c r="K442" s="23"/>
      <c r="L442" s="23"/>
      <c r="M442" s="23"/>
      <c r="N442" s="23"/>
      <c r="O442" s="23"/>
      <c r="P442" s="25"/>
      <c r="Q442" s="26"/>
    </row>
    <row r="443" spans="5:17" x14ac:dyDescent="0.2">
      <c r="E443" s="23"/>
      <c r="F443" s="23"/>
      <c r="G443" s="23"/>
      <c r="H443" s="23"/>
      <c r="I443" s="23"/>
      <c r="J443" s="24"/>
      <c r="K443" s="23"/>
      <c r="L443" s="23"/>
      <c r="M443" s="23"/>
      <c r="N443" s="23"/>
      <c r="O443" s="23"/>
      <c r="P443" s="25"/>
      <c r="Q443" s="26"/>
    </row>
    <row r="444" spans="5:17" x14ac:dyDescent="0.2">
      <c r="E444" s="23"/>
      <c r="F444" s="23"/>
      <c r="G444" s="23"/>
      <c r="H444" s="23"/>
      <c r="I444" s="23"/>
      <c r="J444" s="24"/>
      <c r="K444" s="23"/>
      <c r="L444" s="23"/>
      <c r="M444" s="23"/>
      <c r="N444" s="23"/>
      <c r="O444" s="23"/>
      <c r="P444" s="25"/>
      <c r="Q444" s="26"/>
    </row>
    <row r="445" spans="5:17" x14ac:dyDescent="0.2">
      <c r="E445" s="23"/>
      <c r="F445" s="23"/>
      <c r="G445" s="23"/>
      <c r="H445" s="23"/>
      <c r="I445" s="23"/>
      <c r="J445" s="24"/>
      <c r="K445" s="23"/>
      <c r="L445" s="23"/>
      <c r="M445" s="23"/>
      <c r="N445" s="23"/>
      <c r="O445" s="23"/>
      <c r="P445" s="25"/>
      <c r="Q445" s="26"/>
    </row>
    <row r="446" spans="5:17" x14ac:dyDescent="0.2">
      <c r="E446" s="23"/>
      <c r="F446" s="23"/>
      <c r="G446" s="23"/>
      <c r="H446" s="23"/>
      <c r="I446" s="23"/>
      <c r="J446" s="24"/>
      <c r="K446" s="23"/>
      <c r="L446" s="23"/>
      <c r="M446" s="23"/>
      <c r="N446" s="23"/>
      <c r="O446" s="23"/>
      <c r="P446" s="25"/>
      <c r="Q446" s="26"/>
    </row>
    <row r="447" spans="5:17" x14ac:dyDescent="0.2">
      <c r="E447" s="23"/>
      <c r="F447" s="23"/>
      <c r="G447" s="23"/>
      <c r="H447" s="23"/>
      <c r="I447" s="23"/>
      <c r="J447" s="24"/>
      <c r="K447" s="23"/>
      <c r="L447" s="23"/>
      <c r="M447" s="23"/>
      <c r="N447" s="23"/>
      <c r="O447" s="23"/>
      <c r="P447" s="25"/>
      <c r="Q447" s="26"/>
    </row>
    <row r="448" spans="5:17" x14ac:dyDescent="0.2">
      <c r="E448" s="23"/>
      <c r="F448" s="23"/>
      <c r="G448" s="23"/>
      <c r="H448" s="23"/>
      <c r="I448" s="23"/>
      <c r="J448" s="24"/>
      <c r="K448" s="23"/>
      <c r="L448" s="23"/>
      <c r="M448" s="23"/>
      <c r="N448" s="23"/>
      <c r="O448" s="23"/>
      <c r="P448" s="25"/>
      <c r="Q448" s="26"/>
    </row>
    <row r="449" spans="5:17" x14ac:dyDescent="0.2">
      <c r="E449" s="23"/>
      <c r="F449" s="23"/>
      <c r="G449" s="23"/>
      <c r="H449" s="23"/>
      <c r="I449" s="23"/>
      <c r="J449" s="24"/>
      <c r="K449" s="23"/>
      <c r="L449" s="23"/>
      <c r="M449" s="23"/>
      <c r="N449" s="23"/>
      <c r="O449" s="23"/>
      <c r="P449" s="25"/>
      <c r="Q449" s="26"/>
    </row>
    <row r="450" spans="5:17" x14ac:dyDescent="0.2">
      <c r="E450" s="23"/>
      <c r="F450" s="23"/>
      <c r="G450" s="23"/>
      <c r="H450" s="23"/>
      <c r="I450" s="23"/>
      <c r="J450" s="24"/>
      <c r="K450" s="23"/>
      <c r="L450" s="23"/>
      <c r="M450" s="23"/>
      <c r="N450" s="23"/>
      <c r="O450" s="23"/>
      <c r="P450" s="25"/>
      <c r="Q450" s="26"/>
    </row>
    <row r="451" spans="5:17" x14ac:dyDescent="0.2">
      <c r="E451" s="23"/>
      <c r="F451" s="23"/>
      <c r="G451" s="23"/>
      <c r="H451" s="23"/>
      <c r="I451" s="23"/>
      <c r="J451" s="24"/>
      <c r="K451" s="23"/>
      <c r="L451" s="23"/>
      <c r="M451" s="23"/>
      <c r="N451" s="23"/>
      <c r="O451" s="23"/>
      <c r="P451" s="25"/>
      <c r="Q451" s="26"/>
    </row>
    <row r="452" spans="5:17" x14ac:dyDescent="0.2">
      <c r="E452" s="23"/>
      <c r="F452" s="23"/>
      <c r="G452" s="23"/>
      <c r="H452" s="23"/>
      <c r="I452" s="23"/>
      <c r="J452" s="24"/>
      <c r="K452" s="23"/>
      <c r="L452" s="23"/>
      <c r="M452" s="23"/>
      <c r="N452" s="23"/>
      <c r="O452" s="23"/>
      <c r="P452" s="25"/>
      <c r="Q452" s="26"/>
    </row>
    <row r="453" spans="5:17" x14ac:dyDescent="0.2">
      <c r="E453" s="23"/>
      <c r="F453" s="23"/>
      <c r="G453" s="23"/>
      <c r="H453" s="23"/>
      <c r="I453" s="23"/>
      <c r="J453" s="24"/>
      <c r="K453" s="23"/>
      <c r="L453" s="23"/>
      <c r="M453" s="23"/>
      <c r="N453" s="23"/>
      <c r="O453" s="23"/>
      <c r="P453" s="25"/>
      <c r="Q453" s="26"/>
    </row>
    <row r="454" spans="5:17" x14ac:dyDescent="0.2">
      <c r="E454" s="23"/>
      <c r="F454" s="23"/>
      <c r="G454" s="23"/>
      <c r="H454" s="23"/>
      <c r="I454" s="23"/>
      <c r="J454" s="24"/>
      <c r="K454" s="23"/>
      <c r="L454" s="23"/>
      <c r="M454" s="23"/>
      <c r="N454" s="23"/>
      <c r="O454" s="23"/>
      <c r="P454" s="25"/>
      <c r="Q454" s="26"/>
    </row>
    <row r="455" spans="5:17" x14ac:dyDescent="0.2">
      <c r="E455" s="23"/>
      <c r="F455" s="23"/>
      <c r="G455" s="23"/>
      <c r="H455" s="23"/>
      <c r="I455" s="23"/>
      <c r="J455" s="24"/>
      <c r="K455" s="23"/>
      <c r="L455" s="23"/>
      <c r="M455" s="23"/>
      <c r="N455" s="23"/>
      <c r="O455" s="23"/>
      <c r="P455" s="25"/>
      <c r="Q455" s="26"/>
    </row>
    <row r="456" spans="5:17" x14ac:dyDescent="0.2">
      <c r="E456" s="23"/>
      <c r="F456" s="23"/>
      <c r="G456" s="23"/>
      <c r="H456" s="23"/>
      <c r="I456" s="23"/>
      <c r="J456" s="24"/>
      <c r="K456" s="23"/>
      <c r="L456" s="23"/>
      <c r="M456" s="23"/>
      <c r="N456" s="23"/>
      <c r="O456" s="23"/>
      <c r="P456" s="25"/>
      <c r="Q456" s="26"/>
    </row>
    <row r="457" spans="5:17" x14ac:dyDescent="0.2">
      <c r="E457" s="23"/>
      <c r="F457" s="23"/>
      <c r="G457" s="23"/>
      <c r="H457" s="23"/>
      <c r="I457" s="23"/>
      <c r="J457" s="24"/>
      <c r="K457" s="23"/>
      <c r="L457" s="23"/>
      <c r="M457" s="23"/>
      <c r="N457" s="23"/>
      <c r="O457" s="23"/>
      <c r="P457" s="25"/>
      <c r="Q457" s="26"/>
    </row>
    <row r="458" spans="5:17" x14ac:dyDescent="0.2">
      <c r="E458" s="23"/>
      <c r="F458" s="23"/>
      <c r="G458" s="23"/>
      <c r="H458" s="23"/>
      <c r="I458" s="23"/>
      <c r="J458" s="24"/>
      <c r="K458" s="23"/>
      <c r="L458" s="23"/>
      <c r="M458" s="23"/>
      <c r="N458" s="23"/>
      <c r="O458" s="23"/>
      <c r="P458" s="25"/>
      <c r="Q458" s="26"/>
    </row>
    <row r="459" spans="5:17" x14ac:dyDescent="0.2">
      <c r="E459" s="23"/>
      <c r="F459" s="23"/>
      <c r="G459" s="23"/>
      <c r="H459" s="23"/>
      <c r="I459" s="23"/>
      <c r="J459" s="24"/>
      <c r="K459" s="23"/>
      <c r="L459" s="23"/>
      <c r="M459" s="23"/>
      <c r="N459" s="23"/>
      <c r="O459" s="23"/>
      <c r="P459" s="25"/>
      <c r="Q459" s="26"/>
    </row>
    <row r="460" spans="5:17" x14ac:dyDescent="0.2">
      <c r="E460" s="23"/>
      <c r="F460" s="23"/>
      <c r="G460" s="23"/>
      <c r="H460" s="23"/>
      <c r="I460" s="23"/>
      <c r="J460" s="24"/>
      <c r="K460" s="23"/>
      <c r="L460" s="23"/>
      <c r="M460" s="23"/>
      <c r="N460" s="23"/>
      <c r="O460" s="23"/>
      <c r="P460" s="25"/>
      <c r="Q460" s="26"/>
    </row>
    <row r="461" spans="5:17" x14ac:dyDescent="0.2">
      <c r="E461" s="23"/>
      <c r="F461" s="23"/>
      <c r="G461" s="23"/>
      <c r="H461" s="23"/>
      <c r="I461" s="23"/>
      <c r="J461" s="24"/>
      <c r="K461" s="23"/>
      <c r="L461" s="23"/>
      <c r="M461" s="23"/>
      <c r="N461" s="23"/>
      <c r="O461" s="23"/>
      <c r="P461" s="25"/>
      <c r="Q461" s="26"/>
    </row>
    <row r="462" spans="5:17" x14ac:dyDescent="0.2">
      <c r="E462" s="23"/>
      <c r="F462" s="23"/>
      <c r="G462" s="23"/>
      <c r="H462" s="23"/>
      <c r="I462" s="23"/>
      <c r="J462" s="24"/>
      <c r="K462" s="23"/>
      <c r="L462" s="23"/>
      <c r="M462" s="23"/>
      <c r="N462" s="23"/>
      <c r="O462" s="23"/>
      <c r="P462" s="25"/>
      <c r="Q462" s="26"/>
    </row>
    <row r="463" spans="5:17" x14ac:dyDescent="0.2">
      <c r="E463" s="23"/>
      <c r="F463" s="23"/>
      <c r="G463" s="23"/>
      <c r="H463" s="23"/>
      <c r="I463" s="23"/>
      <c r="J463" s="24"/>
      <c r="K463" s="23"/>
      <c r="L463" s="23"/>
      <c r="M463" s="23"/>
      <c r="N463" s="23"/>
      <c r="O463" s="23"/>
      <c r="P463" s="25"/>
      <c r="Q463" s="26"/>
    </row>
    <row r="464" spans="5:17" x14ac:dyDescent="0.2">
      <c r="E464" s="23"/>
      <c r="F464" s="23"/>
      <c r="G464" s="23"/>
      <c r="H464" s="23"/>
      <c r="I464" s="23"/>
      <c r="J464" s="24"/>
      <c r="K464" s="23"/>
      <c r="L464" s="23"/>
      <c r="M464" s="23"/>
      <c r="N464" s="23"/>
      <c r="O464" s="23"/>
      <c r="P464" s="25"/>
      <c r="Q464" s="26"/>
    </row>
    <row r="465" spans="5:17" x14ac:dyDescent="0.2">
      <c r="E465" s="23"/>
      <c r="F465" s="23"/>
      <c r="G465" s="23"/>
      <c r="H465" s="23"/>
      <c r="I465" s="23"/>
      <c r="J465" s="24"/>
      <c r="K465" s="23"/>
      <c r="L465" s="23"/>
      <c r="M465" s="23"/>
      <c r="N465" s="23"/>
      <c r="O465" s="23"/>
      <c r="P465" s="25"/>
      <c r="Q465" s="26"/>
    </row>
    <row r="466" spans="5:17" x14ac:dyDescent="0.2">
      <c r="E466" s="23"/>
      <c r="F466" s="23"/>
      <c r="G466" s="23"/>
      <c r="H466" s="23"/>
      <c r="I466" s="23"/>
      <c r="J466" s="24"/>
      <c r="K466" s="23"/>
      <c r="L466" s="23"/>
      <c r="M466" s="23"/>
      <c r="N466" s="23"/>
      <c r="O466" s="23"/>
      <c r="P466" s="25"/>
      <c r="Q466" s="26"/>
    </row>
    <row r="467" spans="5:17" x14ac:dyDescent="0.2">
      <c r="E467" s="23"/>
      <c r="F467" s="23"/>
      <c r="G467" s="23"/>
      <c r="H467" s="23"/>
      <c r="I467" s="23"/>
      <c r="J467" s="24"/>
      <c r="K467" s="23"/>
      <c r="L467" s="23"/>
      <c r="M467" s="23"/>
      <c r="N467" s="23"/>
      <c r="O467" s="23"/>
      <c r="P467" s="25"/>
      <c r="Q467" s="26"/>
    </row>
    <row r="468" spans="5:17" x14ac:dyDescent="0.2">
      <c r="E468" s="23"/>
      <c r="F468" s="23"/>
      <c r="G468" s="23"/>
      <c r="H468" s="23"/>
      <c r="I468" s="23"/>
      <c r="J468" s="24"/>
      <c r="K468" s="23"/>
      <c r="L468" s="23"/>
      <c r="M468" s="23"/>
      <c r="N468" s="23"/>
      <c r="O468" s="23"/>
      <c r="P468" s="25"/>
      <c r="Q468" s="26"/>
    </row>
    <row r="469" spans="5:17" x14ac:dyDescent="0.2">
      <c r="E469" s="23"/>
      <c r="F469" s="23"/>
      <c r="G469" s="23"/>
      <c r="H469" s="23"/>
      <c r="I469" s="23"/>
      <c r="J469" s="24"/>
      <c r="K469" s="23"/>
      <c r="L469" s="23"/>
      <c r="M469" s="23"/>
      <c r="N469" s="23"/>
      <c r="O469" s="23"/>
      <c r="P469" s="25"/>
      <c r="Q469" s="26"/>
    </row>
    <row r="470" spans="5:17" x14ac:dyDescent="0.2">
      <c r="E470" s="23"/>
      <c r="F470" s="23"/>
      <c r="G470" s="23"/>
      <c r="H470" s="23"/>
      <c r="I470" s="23"/>
      <c r="J470" s="24"/>
      <c r="K470" s="23"/>
      <c r="L470" s="23"/>
      <c r="M470" s="23"/>
      <c r="N470" s="23"/>
      <c r="O470" s="23"/>
      <c r="P470" s="25"/>
      <c r="Q470" s="26"/>
    </row>
    <row r="471" spans="5:17" x14ac:dyDescent="0.2">
      <c r="E471" s="23"/>
      <c r="F471" s="23"/>
      <c r="G471" s="23"/>
      <c r="H471" s="23"/>
      <c r="I471" s="23"/>
      <c r="J471" s="24"/>
      <c r="K471" s="23"/>
      <c r="L471" s="23"/>
      <c r="M471" s="23"/>
      <c r="N471" s="23"/>
      <c r="O471" s="23"/>
      <c r="P471" s="25"/>
      <c r="Q471" s="26"/>
    </row>
    <row r="472" spans="5:17" x14ac:dyDescent="0.2">
      <c r="E472" s="23"/>
      <c r="F472" s="23"/>
      <c r="G472" s="23"/>
      <c r="H472" s="23"/>
      <c r="I472" s="23"/>
      <c r="J472" s="24"/>
      <c r="K472" s="23"/>
      <c r="L472" s="23"/>
      <c r="M472" s="23"/>
      <c r="N472" s="23"/>
      <c r="O472" s="23"/>
      <c r="P472" s="25"/>
      <c r="Q472" s="26"/>
    </row>
    <row r="473" spans="5:17" x14ac:dyDescent="0.2">
      <c r="E473" s="23"/>
      <c r="F473" s="23"/>
      <c r="G473" s="23"/>
      <c r="H473" s="23"/>
      <c r="I473" s="23"/>
      <c r="J473" s="24"/>
      <c r="K473" s="23"/>
      <c r="L473" s="23"/>
      <c r="M473" s="23"/>
      <c r="N473" s="23"/>
      <c r="O473" s="23"/>
      <c r="P473" s="25"/>
      <c r="Q473" s="26"/>
    </row>
    <row r="474" spans="5:17" x14ac:dyDescent="0.2">
      <c r="E474" s="23"/>
      <c r="F474" s="23"/>
      <c r="G474" s="23"/>
      <c r="H474" s="23"/>
      <c r="I474" s="23"/>
      <c r="J474" s="24"/>
      <c r="K474" s="23"/>
      <c r="L474" s="23"/>
      <c r="M474" s="23"/>
      <c r="N474" s="23"/>
      <c r="O474" s="23"/>
      <c r="P474" s="25"/>
      <c r="Q474" s="26"/>
    </row>
    <row r="475" spans="5:17" x14ac:dyDescent="0.2">
      <c r="E475" s="23"/>
      <c r="F475" s="23"/>
      <c r="G475" s="23"/>
      <c r="H475" s="23"/>
      <c r="I475" s="23"/>
      <c r="J475" s="24"/>
      <c r="K475" s="23"/>
      <c r="L475" s="23"/>
      <c r="M475" s="23"/>
      <c r="N475" s="23"/>
      <c r="O475" s="23"/>
      <c r="P475" s="25"/>
      <c r="Q475" s="26"/>
    </row>
    <row r="476" spans="5:17" x14ac:dyDescent="0.2">
      <c r="E476" s="23"/>
      <c r="F476" s="23"/>
      <c r="G476" s="23"/>
      <c r="H476" s="23"/>
      <c r="I476" s="23"/>
      <c r="J476" s="24"/>
      <c r="K476" s="23"/>
      <c r="L476" s="23"/>
      <c r="M476" s="23"/>
      <c r="N476" s="23"/>
      <c r="O476" s="23"/>
      <c r="P476" s="25"/>
      <c r="Q476" s="26"/>
    </row>
    <row r="477" spans="5:17" x14ac:dyDescent="0.2">
      <c r="E477" s="23"/>
      <c r="F477" s="23"/>
      <c r="G477" s="23"/>
      <c r="H477" s="23"/>
      <c r="I477" s="23"/>
      <c r="J477" s="24"/>
      <c r="K477" s="23"/>
      <c r="L477" s="23"/>
      <c r="M477" s="23"/>
      <c r="N477" s="23"/>
      <c r="O477" s="23"/>
      <c r="P477" s="25"/>
      <c r="Q477" s="26"/>
    </row>
    <row r="478" spans="5:17" x14ac:dyDescent="0.2">
      <c r="E478" s="23"/>
      <c r="F478" s="23"/>
      <c r="G478" s="23"/>
      <c r="H478" s="23"/>
      <c r="I478" s="23"/>
      <c r="J478" s="24"/>
      <c r="K478" s="23"/>
      <c r="L478" s="23"/>
      <c r="M478" s="23"/>
      <c r="N478" s="23"/>
      <c r="O478" s="23"/>
      <c r="P478" s="25"/>
      <c r="Q478" s="26"/>
    </row>
    <row r="479" spans="5:17" x14ac:dyDescent="0.2">
      <c r="E479" s="23"/>
      <c r="F479" s="23"/>
      <c r="G479" s="23"/>
      <c r="H479" s="23"/>
      <c r="I479" s="23"/>
      <c r="J479" s="24"/>
      <c r="K479" s="23"/>
      <c r="L479" s="23"/>
      <c r="M479" s="23"/>
      <c r="N479" s="23"/>
      <c r="O479" s="23"/>
      <c r="P479" s="25"/>
      <c r="Q479" s="26"/>
    </row>
    <row r="480" spans="5:17" x14ac:dyDescent="0.2">
      <c r="E480" s="23"/>
      <c r="F480" s="23"/>
      <c r="G480" s="23"/>
      <c r="H480" s="23"/>
      <c r="I480" s="23"/>
      <c r="J480" s="24"/>
      <c r="K480" s="23"/>
      <c r="L480" s="23"/>
      <c r="M480" s="23"/>
      <c r="N480" s="23"/>
      <c r="O480" s="23"/>
      <c r="P480" s="25"/>
      <c r="Q480" s="26"/>
    </row>
    <row r="481" spans="5:17" x14ac:dyDescent="0.2">
      <c r="E481" s="23"/>
      <c r="F481" s="23"/>
      <c r="G481" s="23"/>
      <c r="H481" s="23"/>
      <c r="I481" s="23"/>
      <c r="J481" s="24"/>
      <c r="K481" s="23"/>
      <c r="L481" s="23"/>
      <c r="M481" s="23"/>
      <c r="N481" s="23"/>
      <c r="O481" s="23"/>
      <c r="P481" s="25"/>
      <c r="Q481" s="26"/>
    </row>
    <row r="482" spans="5:17" x14ac:dyDescent="0.2">
      <c r="E482" s="23"/>
      <c r="F482" s="23"/>
      <c r="G482" s="23"/>
      <c r="H482" s="23"/>
      <c r="I482" s="23"/>
      <c r="J482" s="24"/>
      <c r="K482" s="23"/>
      <c r="L482" s="23"/>
      <c r="M482" s="23"/>
      <c r="N482" s="23"/>
      <c r="O482" s="23"/>
      <c r="P482" s="25"/>
      <c r="Q482" s="26"/>
    </row>
    <row r="483" spans="5:17" x14ac:dyDescent="0.2">
      <c r="E483" s="23"/>
      <c r="F483" s="23"/>
      <c r="G483" s="23"/>
      <c r="H483" s="23"/>
      <c r="I483" s="23"/>
      <c r="J483" s="24"/>
      <c r="K483" s="23"/>
      <c r="L483" s="23"/>
      <c r="M483" s="23"/>
      <c r="N483" s="23"/>
      <c r="O483" s="23"/>
      <c r="P483" s="25"/>
      <c r="Q483" s="26"/>
    </row>
    <row r="484" spans="5:17" x14ac:dyDescent="0.2">
      <c r="E484" s="23"/>
      <c r="F484" s="23"/>
      <c r="G484" s="23"/>
      <c r="H484" s="23"/>
      <c r="I484" s="23"/>
      <c r="J484" s="24"/>
      <c r="K484" s="23"/>
      <c r="L484" s="23"/>
      <c r="M484" s="23"/>
      <c r="N484" s="23"/>
      <c r="O484" s="23"/>
      <c r="P484" s="25"/>
      <c r="Q484" s="26"/>
    </row>
    <row r="485" spans="5:17" x14ac:dyDescent="0.2">
      <c r="E485" s="23"/>
      <c r="F485" s="23"/>
      <c r="G485" s="23"/>
      <c r="H485" s="23"/>
      <c r="I485" s="23"/>
      <c r="J485" s="24"/>
      <c r="K485" s="23"/>
      <c r="L485" s="23"/>
      <c r="M485" s="23"/>
      <c r="N485" s="23"/>
      <c r="O485" s="23"/>
      <c r="P485" s="25"/>
      <c r="Q485" s="26"/>
    </row>
    <row r="486" spans="5:17" x14ac:dyDescent="0.2">
      <c r="E486" s="23"/>
      <c r="F486" s="23"/>
      <c r="G486" s="23"/>
      <c r="H486" s="23"/>
      <c r="I486" s="23"/>
      <c r="J486" s="24"/>
      <c r="K486" s="23"/>
      <c r="L486" s="23"/>
      <c r="M486" s="23"/>
      <c r="N486" s="23"/>
      <c r="O486" s="23"/>
      <c r="P486" s="25"/>
      <c r="Q486" s="26"/>
    </row>
    <row r="487" spans="5:17" x14ac:dyDescent="0.2">
      <c r="E487" s="23"/>
      <c r="F487" s="23"/>
      <c r="G487" s="23"/>
      <c r="H487" s="23"/>
      <c r="I487" s="23"/>
      <c r="J487" s="24"/>
      <c r="K487" s="23"/>
      <c r="L487" s="23"/>
      <c r="M487" s="23"/>
      <c r="N487" s="23"/>
      <c r="O487" s="23"/>
      <c r="P487" s="25"/>
      <c r="Q487" s="26"/>
    </row>
    <row r="488" spans="5:17" x14ac:dyDescent="0.2">
      <c r="E488" s="23"/>
      <c r="F488" s="23"/>
      <c r="G488" s="23"/>
      <c r="H488" s="23"/>
      <c r="I488" s="23"/>
      <c r="J488" s="24"/>
      <c r="K488" s="23"/>
      <c r="L488" s="23"/>
      <c r="M488" s="23"/>
      <c r="N488" s="23"/>
      <c r="O488" s="23"/>
      <c r="P488" s="25"/>
      <c r="Q488" s="26"/>
    </row>
    <row r="489" spans="5:17" x14ac:dyDescent="0.2">
      <c r="E489" s="23"/>
      <c r="F489" s="23"/>
      <c r="G489" s="23"/>
      <c r="H489" s="23"/>
      <c r="I489" s="23"/>
      <c r="J489" s="24"/>
      <c r="K489" s="23"/>
      <c r="L489" s="23"/>
      <c r="M489" s="23"/>
      <c r="N489" s="23"/>
      <c r="O489" s="23"/>
      <c r="P489" s="25"/>
      <c r="Q489" s="26"/>
    </row>
    <row r="490" spans="5:17" x14ac:dyDescent="0.2">
      <c r="E490" s="23"/>
      <c r="F490" s="23"/>
      <c r="G490" s="23"/>
      <c r="H490" s="23"/>
      <c r="I490" s="23"/>
      <c r="J490" s="24"/>
      <c r="K490" s="23"/>
      <c r="L490" s="23"/>
      <c r="M490" s="23"/>
      <c r="N490" s="23"/>
      <c r="O490" s="23"/>
      <c r="P490" s="25"/>
      <c r="Q490" s="26"/>
    </row>
    <row r="491" spans="5:17" x14ac:dyDescent="0.2">
      <c r="E491" s="23"/>
      <c r="F491" s="23"/>
      <c r="G491" s="23"/>
      <c r="H491" s="23"/>
      <c r="I491" s="23"/>
      <c r="J491" s="24"/>
      <c r="K491" s="23"/>
      <c r="L491" s="23"/>
      <c r="M491" s="23"/>
      <c r="N491" s="23"/>
      <c r="O491" s="23"/>
      <c r="P491" s="25"/>
      <c r="Q491" s="26"/>
    </row>
    <row r="492" spans="5:17" x14ac:dyDescent="0.2">
      <c r="E492" s="23"/>
      <c r="F492" s="23"/>
      <c r="G492" s="23"/>
      <c r="H492" s="23"/>
      <c r="I492" s="23"/>
      <c r="J492" s="24"/>
      <c r="K492" s="23"/>
      <c r="L492" s="23"/>
      <c r="M492" s="23"/>
      <c r="N492" s="23"/>
      <c r="O492" s="23"/>
      <c r="P492" s="25"/>
      <c r="Q492" s="26"/>
    </row>
    <row r="493" spans="5:17" x14ac:dyDescent="0.2">
      <c r="E493" s="23"/>
      <c r="F493" s="23"/>
      <c r="G493" s="23"/>
      <c r="H493" s="23"/>
      <c r="I493" s="23"/>
      <c r="J493" s="24"/>
      <c r="K493" s="23"/>
      <c r="L493" s="23"/>
      <c r="M493" s="23"/>
      <c r="N493" s="23"/>
      <c r="O493" s="23"/>
      <c r="P493" s="25"/>
      <c r="Q493" s="26"/>
    </row>
    <row r="494" spans="5:17" x14ac:dyDescent="0.2">
      <c r="E494" s="23"/>
      <c r="F494" s="23"/>
      <c r="G494" s="23"/>
      <c r="H494" s="23"/>
      <c r="I494" s="23"/>
      <c r="J494" s="24"/>
      <c r="K494" s="23"/>
      <c r="L494" s="23"/>
      <c r="M494" s="23"/>
      <c r="N494" s="23"/>
      <c r="O494" s="23"/>
      <c r="P494" s="25"/>
      <c r="Q494" s="26"/>
    </row>
    <row r="495" spans="5:17" x14ac:dyDescent="0.2">
      <c r="E495" s="23"/>
      <c r="F495" s="23"/>
      <c r="G495" s="23"/>
      <c r="H495" s="23"/>
      <c r="I495" s="23"/>
      <c r="J495" s="24"/>
      <c r="K495" s="23"/>
      <c r="L495" s="23"/>
      <c r="M495" s="23"/>
      <c r="N495" s="23"/>
      <c r="O495" s="23"/>
      <c r="P495" s="25"/>
      <c r="Q495" s="26"/>
    </row>
    <row r="496" spans="5:17" x14ac:dyDescent="0.2">
      <c r="E496" s="23"/>
      <c r="F496" s="23"/>
      <c r="G496" s="23"/>
      <c r="H496" s="23"/>
      <c r="I496" s="23"/>
      <c r="J496" s="24"/>
      <c r="K496" s="23"/>
      <c r="L496" s="23"/>
      <c r="M496" s="23"/>
      <c r="N496" s="23"/>
      <c r="O496" s="23"/>
      <c r="P496" s="25"/>
      <c r="Q496" s="26"/>
    </row>
    <row r="497" spans="5:17" x14ac:dyDescent="0.2">
      <c r="E497" s="23"/>
      <c r="F497" s="23"/>
      <c r="G497" s="23"/>
      <c r="H497" s="23"/>
      <c r="I497" s="23"/>
      <c r="J497" s="24"/>
      <c r="K497" s="23"/>
      <c r="L497" s="23"/>
      <c r="M497" s="23"/>
      <c r="N497" s="23"/>
      <c r="O497" s="23"/>
      <c r="P497" s="25"/>
      <c r="Q497" s="26"/>
    </row>
    <row r="498" spans="5:17" x14ac:dyDescent="0.2">
      <c r="E498" s="23"/>
      <c r="F498" s="23"/>
      <c r="G498" s="23"/>
      <c r="H498" s="23"/>
      <c r="I498" s="23"/>
      <c r="J498" s="24"/>
      <c r="K498" s="23"/>
      <c r="L498" s="23"/>
      <c r="M498" s="23"/>
      <c r="N498" s="23"/>
      <c r="O498" s="23"/>
      <c r="P498" s="25"/>
      <c r="Q498" s="2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47"/>
  <sheetViews>
    <sheetView workbookViewId="0">
      <pane ySplit="26" topLeftCell="A27" activePane="bottomLeft" state="frozen"/>
      <selection pane="bottomLeft" activeCell="A48" sqref="A48:IV48"/>
    </sheetView>
  </sheetViews>
  <sheetFormatPr defaultRowHeight="12.75" x14ac:dyDescent="0.2"/>
  <cols>
    <col min="2" max="2" width="10.7109375" customWidth="1"/>
    <col min="5" max="5" width="10.7109375" customWidth="1"/>
  </cols>
  <sheetData>
    <row r="1" spans="1:35" ht="18.75" thickBot="1" x14ac:dyDescent="0.25">
      <c r="A1" s="56" t="s">
        <v>112</v>
      </c>
      <c r="B1" s="32"/>
      <c r="C1" s="32"/>
      <c r="D1" s="57" t="s">
        <v>192</v>
      </c>
      <c r="E1" s="32"/>
      <c r="F1" s="32"/>
      <c r="G1" s="32"/>
      <c r="H1" s="32"/>
      <c r="I1" s="32"/>
      <c r="J1" s="32"/>
      <c r="K1" s="32"/>
      <c r="L1" s="32"/>
      <c r="M1" s="58" t="s">
        <v>113</v>
      </c>
      <c r="N1" s="32" t="s">
        <v>114</v>
      </c>
      <c r="O1" s="32">
        <f ca="1">H18*J18-I18*I18</f>
        <v>42614595.404281855</v>
      </c>
      <c r="P1" s="32" t="s">
        <v>186</v>
      </c>
      <c r="Q1" s="32"/>
      <c r="R1" s="32"/>
      <c r="S1" s="32"/>
      <c r="T1" s="32"/>
      <c r="U1" s="8" t="s">
        <v>168</v>
      </c>
      <c r="V1" s="59" t="s">
        <v>170</v>
      </c>
      <c r="W1" s="32"/>
      <c r="X1" s="32"/>
      <c r="Y1" s="32"/>
      <c r="Z1" s="32"/>
      <c r="AA1" s="32">
        <v>1</v>
      </c>
      <c r="AB1" s="32" t="s">
        <v>115</v>
      </c>
      <c r="AC1" s="32"/>
      <c r="AD1" s="32"/>
      <c r="AE1" s="32"/>
      <c r="AF1" s="32"/>
      <c r="AG1" s="32"/>
      <c r="AH1" s="32"/>
      <c r="AI1" s="32"/>
    </row>
    <row r="2" spans="1:35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58" t="s">
        <v>116</v>
      </c>
      <c r="N2" s="32" t="s">
        <v>117</v>
      </c>
      <c r="O2" s="32">
        <f ca="1">+F18*J18-H18*I18</f>
        <v>12086775.026450247</v>
      </c>
      <c r="P2" s="32" t="s">
        <v>187</v>
      </c>
      <c r="Q2" s="32"/>
      <c r="R2" s="32"/>
      <c r="S2" s="32"/>
      <c r="T2" s="32"/>
      <c r="U2" s="32">
        <v>4.4000000000000004</v>
      </c>
      <c r="V2" s="32">
        <f t="shared" ref="V2:V30" ca="1" si="0">+E$4+E$5*U2+E$6*U2^2</f>
        <v>-6.9085373206456413E-3</v>
      </c>
      <c r="W2" s="32"/>
      <c r="X2" s="32"/>
      <c r="Y2" s="32"/>
      <c r="Z2" s="32"/>
      <c r="AA2" s="32">
        <v>2</v>
      </c>
      <c r="AB2" s="32" t="s">
        <v>109</v>
      </c>
      <c r="AC2" s="32"/>
      <c r="AD2" s="32"/>
      <c r="AE2" s="32"/>
      <c r="AF2" s="32"/>
      <c r="AG2" s="32"/>
      <c r="AH2" s="32"/>
      <c r="AI2" s="32"/>
    </row>
    <row r="3" spans="1:35" ht="13.5" thickBot="1" x14ac:dyDescent="0.25">
      <c r="A3" s="32" t="s">
        <v>118</v>
      </c>
      <c r="B3" s="32" t="s">
        <v>119</v>
      </c>
      <c r="C3" s="32"/>
      <c r="D3" s="32"/>
      <c r="E3" s="60" t="s">
        <v>120</v>
      </c>
      <c r="F3" s="60" t="s">
        <v>121</v>
      </c>
      <c r="G3" s="60" t="s">
        <v>122</v>
      </c>
      <c r="H3" s="60" t="s">
        <v>123</v>
      </c>
      <c r="I3" s="32"/>
      <c r="J3" s="32"/>
      <c r="K3" s="32"/>
      <c r="L3" s="32"/>
      <c r="M3" s="58" t="s">
        <v>124</v>
      </c>
      <c r="N3" s="32" t="s">
        <v>125</v>
      </c>
      <c r="O3" s="32">
        <f ca="1">+F18*I18-H18*H18</f>
        <v>825389.02175643295</v>
      </c>
      <c r="P3" s="32" t="s">
        <v>188</v>
      </c>
      <c r="Q3" s="32"/>
      <c r="R3" s="32"/>
      <c r="S3" s="32"/>
      <c r="T3" s="32"/>
      <c r="U3" s="32">
        <v>4.5999999999999996</v>
      </c>
      <c r="V3" s="32">
        <f t="shared" ca="1" si="0"/>
        <v>-4.0952149699475388E-3</v>
      </c>
      <c r="W3" s="32"/>
      <c r="X3" s="32"/>
      <c r="Y3" s="32"/>
      <c r="Z3" s="32"/>
      <c r="AA3" s="32">
        <v>3</v>
      </c>
      <c r="AB3" s="32" t="s">
        <v>126</v>
      </c>
      <c r="AC3" s="32"/>
      <c r="AD3" s="32"/>
      <c r="AE3" s="32"/>
      <c r="AF3" s="32"/>
      <c r="AG3" s="32"/>
      <c r="AH3" s="32"/>
      <c r="AI3" s="32"/>
    </row>
    <row r="4" spans="1:35" x14ac:dyDescent="0.2">
      <c r="A4" s="32" t="s">
        <v>127</v>
      </c>
      <c r="B4" s="32" t="s">
        <v>128</v>
      </c>
      <c r="C4" s="32"/>
      <c r="D4" s="61" t="s">
        <v>129</v>
      </c>
      <c r="E4" s="62">
        <f ca="1">(G18*O1-K18*O2+L18*O3)/O7</f>
        <v>-0.17035027772432934</v>
      </c>
      <c r="F4" s="63">
        <f ca="1">+E7/O7*O18</f>
        <v>2.092513489902554E-2</v>
      </c>
      <c r="G4" s="64">
        <f>+B18</f>
        <v>1</v>
      </c>
      <c r="H4" s="65">
        <f ca="1">ABS(F4/E4)</f>
        <v>0.12283593063985374</v>
      </c>
      <c r="I4" s="32"/>
      <c r="J4" s="32"/>
      <c r="K4" s="32"/>
      <c r="L4" s="32"/>
      <c r="M4" s="58" t="s">
        <v>130</v>
      </c>
      <c r="N4" s="32" t="s">
        <v>131</v>
      </c>
      <c r="O4" s="32">
        <f ca="1">+C18*J18-H18*H18</f>
        <v>3450658.5695560947</v>
      </c>
      <c r="P4" s="32" t="s">
        <v>189</v>
      </c>
      <c r="Q4" s="32"/>
      <c r="R4" s="32"/>
      <c r="S4" s="32"/>
      <c r="T4" s="32"/>
      <c r="U4" s="32">
        <v>4.8</v>
      </c>
      <c r="V4" s="32">
        <f t="shared" ca="1" si="0"/>
        <v>-1.6832706773060868E-3</v>
      </c>
      <c r="W4" s="32"/>
      <c r="X4" s="32"/>
      <c r="Y4" s="32"/>
      <c r="Z4" s="32"/>
      <c r="AA4" s="32">
        <v>4</v>
      </c>
      <c r="AB4" s="32" t="s">
        <v>132</v>
      </c>
      <c r="AC4" s="32"/>
      <c r="AD4" s="32"/>
      <c r="AE4" s="32"/>
      <c r="AF4" s="32"/>
      <c r="AG4" s="32"/>
      <c r="AH4" s="32"/>
      <c r="AI4" s="32"/>
    </row>
    <row r="5" spans="1:35" x14ac:dyDescent="0.2">
      <c r="A5" s="32" t="s">
        <v>133</v>
      </c>
      <c r="B5" s="66">
        <v>40323</v>
      </c>
      <c r="C5" s="32"/>
      <c r="D5" s="67" t="s">
        <v>134</v>
      </c>
      <c r="E5" s="68">
        <f ca="1">+(-G18*O2+K18*O4-L18*O5)/O7</f>
        <v>5.9221643284860577E-2</v>
      </c>
      <c r="F5" s="69">
        <f ca="1">P18*E7/O7</f>
        <v>5.9544283876384607E-3</v>
      </c>
      <c r="G5" s="70">
        <f>+B18/A18</f>
        <v>1E-4</v>
      </c>
      <c r="H5" s="65">
        <f ca="1">ABS(F5/E5)</f>
        <v>0.10054480182181387</v>
      </c>
      <c r="I5" s="32"/>
      <c r="J5" s="32"/>
      <c r="K5" s="32"/>
      <c r="L5" s="32"/>
      <c r="M5" s="58" t="s">
        <v>135</v>
      </c>
      <c r="N5" s="32" t="s">
        <v>136</v>
      </c>
      <c r="O5" s="32">
        <f ca="1">+C18*I18-F18*H18</f>
        <v>237281.37904667715</v>
      </c>
      <c r="P5" s="32" t="s">
        <v>190</v>
      </c>
      <c r="Q5" s="32"/>
      <c r="R5" s="32"/>
      <c r="S5" s="32"/>
      <c r="T5" s="32"/>
      <c r="U5" s="32">
        <v>5</v>
      </c>
      <c r="V5" s="32">
        <f t="shared" ca="1" si="0"/>
        <v>3.272955572787839E-4</v>
      </c>
      <c r="W5" s="32"/>
      <c r="X5" s="32"/>
      <c r="Y5" s="32"/>
      <c r="Z5" s="32"/>
      <c r="AA5" s="32">
        <v>5</v>
      </c>
      <c r="AB5" s="32" t="s">
        <v>137</v>
      </c>
      <c r="AC5" s="32"/>
      <c r="AD5" s="32"/>
      <c r="AE5" s="32"/>
      <c r="AF5" s="32"/>
      <c r="AG5" s="32"/>
      <c r="AH5" s="32"/>
      <c r="AI5" s="32"/>
    </row>
    <row r="6" spans="1:35" ht="13.5" thickBot="1" x14ac:dyDescent="0.25">
      <c r="A6" s="32"/>
      <c r="B6" s="32"/>
      <c r="C6" s="32"/>
      <c r="D6" s="71" t="s">
        <v>138</v>
      </c>
      <c r="E6" s="72">
        <f ca="1">+(G18*O3-K18*O5+L18*O6)/O7</f>
        <v>-5.0172257257077909E-3</v>
      </c>
      <c r="F6" s="73">
        <f ca="1">Q18*E7/O7</f>
        <v>4.111490164727267E-4</v>
      </c>
      <c r="G6" s="74">
        <f>+B18/A18^2</f>
        <v>1E-8</v>
      </c>
      <c r="H6" s="65">
        <f ca="1">ABS(F6/E6)</f>
        <v>8.1947482323954046E-2</v>
      </c>
      <c r="I6" s="32"/>
      <c r="J6" s="32"/>
      <c r="K6" s="32"/>
      <c r="L6" s="32"/>
      <c r="M6" s="75" t="s">
        <v>139</v>
      </c>
      <c r="N6" s="76" t="s">
        <v>140</v>
      </c>
      <c r="O6" s="76">
        <f ca="1">+C18*H18-F18*F18</f>
        <v>16452.062396614812</v>
      </c>
      <c r="P6" s="32" t="s">
        <v>191</v>
      </c>
      <c r="Q6" s="32"/>
      <c r="R6" s="32"/>
      <c r="S6" s="32"/>
      <c r="T6" s="32"/>
      <c r="U6" s="32">
        <v>5.2</v>
      </c>
      <c r="V6" s="32">
        <f t="shared" ca="1" si="0"/>
        <v>1.9364837338069762E-3</v>
      </c>
      <c r="W6" s="32"/>
      <c r="X6" s="32"/>
      <c r="Y6" s="32"/>
      <c r="Z6" s="32"/>
      <c r="AA6" s="32">
        <v>6</v>
      </c>
      <c r="AB6" s="32" t="s">
        <v>141</v>
      </c>
      <c r="AC6" s="32"/>
      <c r="AD6" s="32"/>
      <c r="AE6" s="32"/>
      <c r="AF6" s="32"/>
      <c r="AG6" s="32"/>
      <c r="AH6" s="32"/>
      <c r="AI6" s="32"/>
    </row>
    <row r="7" spans="1:35" x14ac:dyDescent="0.2">
      <c r="A7" s="32"/>
      <c r="B7" s="32"/>
      <c r="C7" s="32"/>
      <c r="D7" s="77" t="s">
        <v>142</v>
      </c>
      <c r="E7" s="78">
        <f ca="1">SQRT(N18/(B15-3))</f>
        <v>6.4108822918606872E-3</v>
      </c>
      <c r="F7" s="32"/>
      <c r="G7" s="79">
        <f>+B22</f>
        <v>-1.2187999964226037E-3</v>
      </c>
      <c r="H7" s="32"/>
      <c r="I7" s="32"/>
      <c r="J7" s="32"/>
      <c r="K7" s="32"/>
      <c r="L7" s="32"/>
      <c r="M7" s="58" t="s">
        <v>143</v>
      </c>
      <c r="N7" s="80" t="s">
        <v>144</v>
      </c>
      <c r="O7" s="32">
        <f ca="1">+C18*O1-F18*O2+H18*O3</f>
        <v>3999976.5252966881</v>
      </c>
      <c r="P7" s="32"/>
      <c r="Q7" s="32"/>
      <c r="R7" s="32"/>
      <c r="S7" s="32"/>
      <c r="T7" s="32"/>
      <c r="U7" s="32">
        <v>5.4</v>
      </c>
      <c r="V7" s="32">
        <f t="shared" ca="1" si="0"/>
        <v>3.1442938522785735E-3</v>
      </c>
      <c r="W7" s="32"/>
      <c r="X7" s="32"/>
      <c r="Y7" s="32"/>
      <c r="Z7" s="32"/>
      <c r="AA7" s="32">
        <v>7</v>
      </c>
      <c r="AB7" s="32" t="s">
        <v>145</v>
      </c>
      <c r="AC7" s="32"/>
      <c r="AD7" s="32"/>
      <c r="AE7" s="32"/>
      <c r="AF7" s="32"/>
      <c r="AG7" s="32"/>
      <c r="AH7" s="32"/>
      <c r="AI7" s="32"/>
    </row>
    <row r="8" spans="1:35" x14ac:dyDescent="0.2">
      <c r="A8" s="81">
        <v>21</v>
      </c>
      <c r="B8" s="32" t="s">
        <v>148</v>
      </c>
      <c r="C8" s="82">
        <v>21</v>
      </c>
      <c r="D8" s="77" t="s">
        <v>179</v>
      </c>
      <c r="E8" s="32"/>
      <c r="F8" s="83">
        <f ca="1">CORREL(INDIRECT(E12):INDIRECT(E13),INDIRECT(M12):INDIRECT(M13))</f>
        <v>0.93083359612013561</v>
      </c>
      <c r="G8" s="78"/>
      <c r="H8" s="32"/>
      <c r="I8" s="32"/>
      <c r="J8" s="32"/>
      <c r="K8" s="79"/>
      <c r="L8" s="32"/>
      <c r="M8" s="32"/>
      <c r="N8" s="80"/>
      <c r="O8" s="32"/>
      <c r="P8" s="32"/>
      <c r="Q8" s="32"/>
      <c r="R8" s="32"/>
      <c r="S8" s="32"/>
      <c r="T8" s="32"/>
      <c r="U8" s="32">
        <v>5.6</v>
      </c>
      <c r="V8" s="32">
        <f t="shared" ca="1" si="0"/>
        <v>3.9507259126935756E-3</v>
      </c>
      <c r="W8" s="32"/>
      <c r="X8" s="32"/>
      <c r="Y8" s="32"/>
      <c r="Z8" s="32"/>
      <c r="AA8" s="32">
        <v>8</v>
      </c>
      <c r="AB8" s="32" t="s">
        <v>146</v>
      </c>
      <c r="AC8" s="32"/>
      <c r="AD8" s="32"/>
      <c r="AE8" s="32"/>
      <c r="AF8" s="32"/>
      <c r="AG8" s="32"/>
      <c r="AH8" s="32"/>
      <c r="AI8" s="32"/>
    </row>
    <row r="9" spans="1:35" x14ac:dyDescent="0.2">
      <c r="A9" s="81">
        <f>20+COUNT(A21:A1442)</f>
        <v>137</v>
      </c>
      <c r="B9" s="32" t="s">
        <v>150</v>
      </c>
      <c r="C9" s="82">
        <f>A9</f>
        <v>137</v>
      </c>
      <c r="D9" s="32"/>
      <c r="E9" s="84">
        <f ca="1">E6*G6</f>
        <v>-5.0172257257077909E-11</v>
      </c>
      <c r="F9" s="85">
        <f ca="1">H6</f>
        <v>8.1947482323954046E-2</v>
      </c>
      <c r="G9" s="86">
        <f ca="1">F8</f>
        <v>0.93083359612013561</v>
      </c>
      <c r="H9" s="32"/>
      <c r="I9" s="32"/>
      <c r="J9" s="32"/>
      <c r="K9" s="79"/>
      <c r="L9" s="32"/>
      <c r="M9" s="32"/>
      <c r="N9" s="80"/>
      <c r="O9" s="32"/>
      <c r="P9" s="32"/>
      <c r="Q9" s="32"/>
      <c r="R9" s="32"/>
      <c r="S9" s="32"/>
      <c r="T9" s="32"/>
      <c r="U9" s="32">
        <v>5.8</v>
      </c>
      <c r="V9" s="32">
        <f t="shared" ca="1" si="0"/>
        <v>4.3557799150518994E-3</v>
      </c>
      <c r="W9" s="32"/>
      <c r="X9" s="32"/>
      <c r="Y9" s="32"/>
      <c r="Z9" s="32"/>
      <c r="AA9" s="32">
        <v>9</v>
      </c>
      <c r="AB9" s="32" t="s">
        <v>92</v>
      </c>
      <c r="AC9" s="32"/>
      <c r="AD9" s="32"/>
      <c r="AE9" s="32"/>
      <c r="AF9" s="32"/>
      <c r="AG9" s="32"/>
      <c r="AH9" s="32"/>
      <c r="AI9" s="32"/>
    </row>
    <row r="10" spans="1:35" x14ac:dyDescent="0.2">
      <c r="A10" s="32" t="s">
        <v>3</v>
      </c>
      <c r="B10" s="21">
        <v>0.46279589999999998</v>
      </c>
      <c r="C10" s="32"/>
      <c r="D10" s="32" t="s">
        <v>180</v>
      </c>
      <c r="E10" s="32">
        <f ca="1">2*E9*365.2422/B10</f>
        <v>-7.9192687832978225E-8</v>
      </c>
      <c r="F10" s="32" t="s">
        <v>181</v>
      </c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>
        <v>5.9999999999999902</v>
      </c>
      <c r="V10" s="32">
        <f t="shared" ca="1" si="0"/>
        <v>4.3594558593536281E-3</v>
      </c>
      <c r="W10" s="32"/>
      <c r="X10" s="32"/>
      <c r="Y10" s="32"/>
      <c r="Z10" s="32"/>
      <c r="AA10" s="32">
        <v>10</v>
      </c>
      <c r="AB10" s="32" t="s">
        <v>147</v>
      </c>
      <c r="AC10" s="32"/>
      <c r="AD10" s="32"/>
      <c r="AE10" s="32"/>
      <c r="AF10" s="32"/>
      <c r="AG10" s="32"/>
      <c r="AH10" s="32"/>
      <c r="AI10" s="32"/>
    </row>
    <row r="11" spans="1:35" x14ac:dyDescent="0.2">
      <c r="A11" s="87"/>
      <c r="B11" s="87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>
        <v>6.1999999999999904</v>
      </c>
      <c r="V11" s="32">
        <f t="shared" ca="1" si="0"/>
        <v>3.9617537455987895E-3</v>
      </c>
      <c r="W11" s="32"/>
      <c r="X11" s="32"/>
      <c r="Y11" s="32"/>
      <c r="Z11" s="32"/>
      <c r="AA11" s="32">
        <v>11</v>
      </c>
      <c r="AB11" s="32" t="s">
        <v>111</v>
      </c>
      <c r="AC11" s="32"/>
      <c r="AD11" s="32"/>
      <c r="AE11" s="32"/>
      <c r="AF11" s="32"/>
      <c r="AG11" s="32"/>
      <c r="AH11" s="32"/>
      <c r="AI11" s="32"/>
    </row>
    <row r="12" spans="1:35" x14ac:dyDescent="0.2">
      <c r="A12" s="32"/>
      <c r="B12" s="32"/>
      <c r="C12" s="5" t="str">
        <f t="shared" ref="C12:Q13" si="1">C$15&amp;$C8</f>
        <v>C21</v>
      </c>
      <c r="D12" s="5" t="str">
        <f t="shared" si="1"/>
        <v>D21</v>
      </c>
      <c r="E12" s="5" t="str">
        <f t="shared" si="1"/>
        <v>E21</v>
      </c>
      <c r="F12" s="5" t="str">
        <f t="shared" si="1"/>
        <v>F21</v>
      </c>
      <c r="G12" s="5" t="str">
        <f t="shared" ref="G12:Q12" si="2">G15&amp;$C8</f>
        <v>G21</v>
      </c>
      <c r="H12" s="5" t="str">
        <f t="shared" si="2"/>
        <v>H21</v>
      </c>
      <c r="I12" s="5" t="str">
        <f t="shared" si="2"/>
        <v>I21</v>
      </c>
      <c r="J12" s="5" t="str">
        <f t="shared" si="2"/>
        <v>J21</v>
      </c>
      <c r="K12" s="5" t="str">
        <f t="shared" si="2"/>
        <v>K21</v>
      </c>
      <c r="L12" s="5" t="str">
        <f t="shared" si="2"/>
        <v>L21</v>
      </c>
      <c r="M12" s="5" t="str">
        <f t="shared" si="2"/>
        <v>M21</v>
      </c>
      <c r="N12" s="5" t="str">
        <f t="shared" si="2"/>
        <v>N21</v>
      </c>
      <c r="O12" s="5" t="str">
        <f t="shared" si="2"/>
        <v>O21</v>
      </c>
      <c r="P12" s="5" t="str">
        <f t="shared" si="2"/>
        <v>P21</v>
      </c>
      <c r="Q12" s="5" t="str">
        <f t="shared" si="2"/>
        <v>Q21</v>
      </c>
      <c r="R12" s="32"/>
      <c r="S12" s="32"/>
      <c r="T12" s="32"/>
      <c r="U12" s="32">
        <v>6.3999999999999897</v>
      </c>
      <c r="V12" s="32">
        <f t="shared" ca="1" si="0"/>
        <v>3.1626735737873002E-3</v>
      </c>
      <c r="W12" s="32"/>
      <c r="X12" s="32"/>
      <c r="Y12" s="32"/>
      <c r="Z12" s="32"/>
      <c r="AA12" s="32">
        <v>12</v>
      </c>
      <c r="AB12" s="32" t="s">
        <v>149</v>
      </c>
      <c r="AC12" s="32"/>
      <c r="AD12" s="32"/>
      <c r="AE12" s="32"/>
      <c r="AF12" s="32"/>
      <c r="AG12" s="32"/>
      <c r="AH12" s="32"/>
      <c r="AI12" s="32"/>
    </row>
    <row r="13" spans="1:35" x14ac:dyDescent="0.2">
      <c r="A13" s="32"/>
      <c r="B13" s="32"/>
      <c r="C13" s="5" t="str">
        <f t="shared" si="1"/>
        <v>C137</v>
      </c>
      <c r="D13" s="5" t="str">
        <f t="shared" si="1"/>
        <v>D137</v>
      </c>
      <c r="E13" s="5" t="str">
        <f t="shared" si="1"/>
        <v>E137</v>
      </c>
      <c r="F13" s="5" t="str">
        <f t="shared" si="1"/>
        <v>F137</v>
      </c>
      <c r="G13" s="5" t="str">
        <f t="shared" si="1"/>
        <v>G137</v>
      </c>
      <c r="H13" s="5" t="str">
        <f t="shared" si="1"/>
        <v>H137</v>
      </c>
      <c r="I13" s="5" t="str">
        <f t="shared" si="1"/>
        <v>I137</v>
      </c>
      <c r="J13" s="5" t="str">
        <f t="shared" si="1"/>
        <v>J137</v>
      </c>
      <c r="K13" s="5" t="str">
        <f t="shared" si="1"/>
        <v>K137</v>
      </c>
      <c r="L13" s="5" t="str">
        <f t="shared" si="1"/>
        <v>L137</v>
      </c>
      <c r="M13" s="5" t="str">
        <f t="shared" si="1"/>
        <v>M137</v>
      </c>
      <c r="N13" s="5" t="str">
        <f t="shared" si="1"/>
        <v>N137</v>
      </c>
      <c r="O13" s="5" t="str">
        <f t="shared" si="1"/>
        <v>O137</v>
      </c>
      <c r="P13" s="5" t="str">
        <f t="shared" si="1"/>
        <v>P137</v>
      </c>
      <c r="Q13" s="5" t="str">
        <f t="shared" si="1"/>
        <v>Q137</v>
      </c>
      <c r="R13" s="32"/>
      <c r="S13" s="32"/>
      <c r="T13" s="32"/>
      <c r="U13" s="32">
        <v>6.5999999999999899</v>
      </c>
      <c r="V13" s="32">
        <f t="shared" ca="1" si="0"/>
        <v>1.9622153439191881E-3</v>
      </c>
      <c r="W13" s="32"/>
      <c r="X13" s="32"/>
      <c r="Y13" s="32"/>
      <c r="Z13" s="32"/>
      <c r="AA13" s="32">
        <v>13</v>
      </c>
      <c r="AB13" s="32" t="s">
        <v>151</v>
      </c>
      <c r="AC13" s="32"/>
      <c r="AD13" s="32"/>
      <c r="AE13" s="32"/>
      <c r="AF13" s="32"/>
      <c r="AG13" s="32"/>
      <c r="AH13" s="32"/>
      <c r="AI13" s="32"/>
    </row>
    <row r="14" spans="1:35" x14ac:dyDescent="0.2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80"/>
      <c r="P14" s="32"/>
      <c r="Q14" s="32"/>
      <c r="R14" s="32"/>
      <c r="S14" s="32"/>
      <c r="T14" s="32"/>
      <c r="U14" s="32">
        <v>6.7999999999999901</v>
      </c>
      <c r="V14" s="32">
        <f t="shared" ca="1" si="0"/>
        <v>3.6037905599439757E-4</v>
      </c>
      <c r="W14" s="32"/>
      <c r="X14" s="32"/>
      <c r="Y14" s="32"/>
      <c r="Z14" s="32"/>
      <c r="AA14" s="32">
        <v>14</v>
      </c>
      <c r="AB14" s="32" t="s">
        <v>152</v>
      </c>
      <c r="AC14" s="32"/>
      <c r="AD14" s="32"/>
      <c r="AE14" s="32"/>
      <c r="AF14" s="32"/>
      <c r="AG14" s="32"/>
      <c r="AH14" s="32"/>
      <c r="AI14" s="32"/>
    </row>
    <row r="15" spans="1:35" x14ac:dyDescent="0.2">
      <c r="A15" s="57" t="s">
        <v>156</v>
      </c>
      <c r="B15" s="57">
        <f>C9-C8+1</f>
        <v>117</v>
      </c>
      <c r="C15" s="5" t="str">
        <f t="shared" ref="C15:Q15" si="3">VLOOKUP(C16,$AA1:$AB26,2,FALSE)</f>
        <v>C</v>
      </c>
      <c r="D15" s="5" t="str">
        <f t="shared" si="3"/>
        <v>D</v>
      </c>
      <c r="E15" s="5" t="str">
        <f t="shared" si="3"/>
        <v>E</v>
      </c>
      <c r="F15" s="5" t="str">
        <f t="shared" si="3"/>
        <v>F</v>
      </c>
      <c r="G15" s="5" t="str">
        <f t="shared" si="3"/>
        <v>G</v>
      </c>
      <c r="H15" s="5" t="str">
        <f t="shared" si="3"/>
        <v>H</v>
      </c>
      <c r="I15" s="5" t="str">
        <f t="shared" si="3"/>
        <v>I</v>
      </c>
      <c r="J15" s="5" t="str">
        <f t="shared" si="3"/>
        <v>J</v>
      </c>
      <c r="K15" s="5" t="str">
        <f t="shared" si="3"/>
        <v>K</v>
      </c>
      <c r="L15" s="5" t="str">
        <f t="shared" si="3"/>
        <v>L</v>
      </c>
      <c r="M15" s="5" t="str">
        <f t="shared" si="3"/>
        <v>M</v>
      </c>
      <c r="N15" s="5" t="str">
        <f t="shared" si="3"/>
        <v>N</v>
      </c>
      <c r="O15" s="5" t="str">
        <f t="shared" si="3"/>
        <v>O</v>
      </c>
      <c r="P15" s="5" t="str">
        <f t="shared" si="3"/>
        <v>P</v>
      </c>
      <c r="Q15" s="5" t="str">
        <f t="shared" si="3"/>
        <v>Q</v>
      </c>
      <c r="R15" s="32"/>
      <c r="S15" s="32"/>
      <c r="T15" s="32"/>
      <c r="U15" s="32">
        <v>6.9999999999999902</v>
      </c>
      <c r="V15" s="32">
        <f t="shared" ca="1" si="0"/>
        <v>-1.642835289986988E-3</v>
      </c>
      <c r="W15" s="32"/>
      <c r="X15" s="32"/>
      <c r="Y15" s="32"/>
      <c r="Z15" s="32"/>
      <c r="AA15" s="32">
        <v>15</v>
      </c>
      <c r="AB15" s="32" t="s">
        <v>153</v>
      </c>
      <c r="AC15" s="32"/>
      <c r="AD15" s="32"/>
      <c r="AE15" s="32"/>
      <c r="AF15" s="32"/>
      <c r="AG15" s="32"/>
      <c r="AH15" s="32"/>
      <c r="AI15" s="32"/>
    </row>
    <row r="16" spans="1:35" x14ac:dyDescent="0.2">
      <c r="A16" s="5"/>
      <c r="B16" s="87"/>
      <c r="C16" s="5">
        <f>COLUMN()</f>
        <v>3</v>
      </c>
      <c r="D16" s="5">
        <f>COLUMN()</f>
        <v>4</v>
      </c>
      <c r="E16" s="5">
        <f>COLUMN()</f>
        <v>5</v>
      </c>
      <c r="F16" s="5">
        <f>COLUMN()</f>
        <v>6</v>
      </c>
      <c r="G16" s="5">
        <f>COLUMN()</f>
        <v>7</v>
      </c>
      <c r="H16" s="5">
        <f>COLUMN()</f>
        <v>8</v>
      </c>
      <c r="I16" s="5">
        <f>COLUMN()</f>
        <v>9</v>
      </c>
      <c r="J16" s="5">
        <f>COLUMN()</f>
        <v>10</v>
      </c>
      <c r="K16" s="5">
        <f>COLUMN()</f>
        <v>11</v>
      </c>
      <c r="L16" s="5">
        <f>COLUMN()</f>
        <v>12</v>
      </c>
      <c r="M16" s="5">
        <f>COLUMN()</f>
        <v>13</v>
      </c>
      <c r="N16" s="5">
        <f>COLUMN()</f>
        <v>14</v>
      </c>
      <c r="O16" s="5">
        <f>COLUMN()</f>
        <v>15</v>
      </c>
      <c r="P16" s="5">
        <f>COLUMN()</f>
        <v>16</v>
      </c>
      <c r="Q16" s="5">
        <f>COLUMN()</f>
        <v>17</v>
      </c>
      <c r="R16" s="32"/>
      <c r="S16" s="32"/>
      <c r="T16" s="32"/>
      <c r="U16" s="32">
        <v>7.1999999999999904</v>
      </c>
      <c r="V16" s="32">
        <f t="shared" ca="1" si="0"/>
        <v>-4.0474276940248854E-3</v>
      </c>
      <c r="W16" s="32"/>
      <c r="X16" s="32"/>
      <c r="Y16" s="32"/>
      <c r="Z16" s="32"/>
      <c r="AA16" s="32">
        <v>16</v>
      </c>
      <c r="AB16" s="32" t="s">
        <v>154</v>
      </c>
      <c r="AC16" s="32"/>
      <c r="AD16" s="32"/>
      <c r="AE16" s="32"/>
      <c r="AF16" s="32"/>
      <c r="AG16" s="32"/>
      <c r="AH16" s="32"/>
      <c r="AI16" s="32"/>
    </row>
    <row r="17" spans="1:35" x14ac:dyDescent="0.2">
      <c r="A17" s="57" t="s">
        <v>155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>
        <v>7.3999999999999897</v>
      </c>
      <c r="V17" s="32">
        <f t="shared" ca="1" si="0"/>
        <v>-6.8533981561195167E-3</v>
      </c>
      <c r="W17" s="32"/>
      <c r="X17" s="32"/>
      <c r="Y17" s="32"/>
      <c r="Z17" s="32"/>
      <c r="AA17" s="32">
        <v>17</v>
      </c>
      <c r="AB17" s="32" t="s">
        <v>157</v>
      </c>
      <c r="AC17" s="32"/>
      <c r="AD17" s="32"/>
      <c r="AE17" s="32"/>
      <c r="AF17" s="32"/>
      <c r="AG17" s="32"/>
      <c r="AH17" s="32"/>
      <c r="AI17" s="32"/>
    </row>
    <row r="18" spans="1:35" x14ac:dyDescent="0.2">
      <c r="A18" s="88">
        <v>10000</v>
      </c>
      <c r="B18" s="88">
        <v>1</v>
      </c>
      <c r="C18" s="32">
        <f ca="1">SUM(INDIRECT(C12):INDIRECT(C13))</f>
        <v>117</v>
      </c>
      <c r="D18" s="89">
        <f ca="1">SUM(INDIRECT(D12):INDIRECT(D13))</f>
        <v>750.7373</v>
      </c>
      <c r="E18" s="89">
        <f ca="1">SUM(INDIRECT(E12):INDIRECT(E13))</f>
        <v>-0.34531419985432876</v>
      </c>
      <c r="F18" s="57">
        <f ca="1">SUM(INDIRECT(F12):INDIRECT(F13))</f>
        <v>750.7373</v>
      </c>
      <c r="G18" s="57">
        <f ca="1">SUM(INDIRECT(G12):INDIRECT(G13))</f>
        <v>-0.34531419985432876</v>
      </c>
      <c r="H18" s="57">
        <f ca="1">SUM(INDIRECT(H12):INDIRECT(H13))</f>
        <v>4957.7654359649987</v>
      </c>
      <c r="I18" s="57">
        <f ca="1">SUM(INDIRECT(I12):INDIRECT(I13))</f>
        <v>33839.836038259513</v>
      </c>
      <c r="J18" s="57">
        <f ca="1">SUM(INDIRECT(J12):INDIRECT(J13))</f>
        <v>239573.4759624385</v>
      </c>
      <c r="K18" s="57">
        <f ca="1">SUM(INDIRECT(K12):INDIRECT(K13))</f>
        <v>-4.0633873391715527</v>
      </c>
      <c r="L18" s="57">
        <f ca="1">SUM(INDIRECT(L12):INDIRECT(L13))</f>
        <v>-42.500227028793745</v>
      </c>
      <c r="M18" s="32"/>
      <c r="N18" s="32">
        <f ca="1">SUM(INDIRECT(N12):INDIRECT(N13))</f>
        <v>4.6853329406505951E-3</v>
      </c>
      <c r="O18" s="32">
        <f ca="1">SQRT(SUM(INDIRECT(O12):INDIRECT(O13)))</f>
        <v>13055932.79899008</v>
      </c>
      <c r="P18" s="32">
        <f ca="1">SQRT(SUM(INDIRECT(P12):INDIRECT(P13)))</f>
        <v>3715178.7675704253</v>
      </c>
      <c r="Q18" s="32">
        <f ca="1">SQRT(SUM(INDIRECT(Q12):INDIRECT(Q13)))</f>
        <v>256530.43363121944</v>
      </c>
      <c r="R18" s="32"/>
      <c r="S18" s="32"/>
      <c r="T18" s="32"/>
      <c r="U18" s="32">
        <v>7.5999999999999899</v>
      </c>
      <c r="V18" s="32">
        <f t="shared" ca="1" si="0"/>
        <v>-1.0060746676270771E-2</v>
      </c>
      <c r="W18" s="32"/>
      <c r="X18" s="32"/>
      <c r="Y18" s="32"/>
      <c r="Z18" s="32"/>
      <c r="AA18" s="32">
        <v>18</v>
      </c>
      <c r="AB18" s="32" t="s">
        <v>158</v>
      </c>
      <c r="AC18" s="32"/>
      <c r="AD18" s="32"/>
      <c r="AE18" s="32"/>
      <c r="AF18" s="32"/>
      <c r="AG18" s="32"/>
      <c r="AH18" s="32"/>
      <c r="AI18" s="32"/>
    </row>
    <row r="19" spans="1:35" x14ac:dyDescent="0.2">
      <c r="A19" s="90" t="s">
        <v>159</v>
      </c>
      <c r="B19" s="32"/>
      <c r="C19" s="32"/>
      <c r="D19" s="32"/>
      <c r="E19" s="32"/>
      <c r="F19" s="91" t="s">
        <v>160</v>
      </c>
      <c r="G19" s="91" t="s">
        <v>161</v>
      </c>
      <c r="H19" s="91" t="s">
        <v>162</v>
      </c>
      <c r="I19" s="91" t="s">
        <v>163</v>
      </c>
      <c r="J19" s="91" t="s">
        <v>164</v>
      </c>
      <c r="K19" s="91" t="s">
        <v>165</v>
      </c>
      <c r="L19" s="91" t="s">
        <v>166</v>
      </c>
      <c r="M19" s="27"/>
      <c r="N19" s="27"/>
      <c r="O19" s="27"/>
      <c r="P19" s="27"/>
      <c r="Q19" s="27"/>
      <c r="R19" s="32"/>
      <c r="S19" s="32"/>
      <c r="T19" s="32"/>
      <c r="U19" s="32">
        <v>7.7999999999999901</v>
      </c>
      <c r="V19" s="32">
        <f t="shared" ca="1" si="0"/>
        <v>-1.3669473254478703E-2</v>
      </c>
      <c r="W19" s="32"/>
      <c r="X19" s="32"/>
      <c r="Y19" s="32"/>
      <c r="Z19" s="32"/>
      <c r="AA19" s="32">
        <v>19</v>
      </c>
      <c r="AB19" s="32" t="s">
        <v>167</v>
      </c>
      <c r="AC19" s="32"/>
      <c r="AD19" s="32"/>
      <c r="AE19" s="32"/>
      <c r="AF19" s="32"/>
      <c r="AG19" s="32"/>
      <c r="AH19" s="32"/>
      <c r="AI19" s="32"/>
    </row>
    <row r="20" spans="1:35" ht="15" thickBot="1" x14ac:dyDescent="0.25">
      <c r="A20" s="8" t="s">
        <v>168</v>
      </c>
      <c r="B20" s="8" t="s">
        <v>169</v>
      </c>
      <c r="C20" s="8" t="s">
        <v>182</v>
      </c>
      <c r="D20" s="8" t="s">
        <v>168</v>
      </c>
      <c r="E20" s="8" t="s">
        <v>169</v>
      </c>
      <c r="F20" s="8" t="s">
        <v>183</v>
      </c>
      <c r="G20" s="8" t="s">
        <v>184</v>
      </c>
      <c r="H20" s="8" t="s">
        <v>193</v>
      </c>
      <c r="I20" s="8" t="s">
        <v>194</v>
      </c>
      <c r="J20" s="8" t="s">
        <v>195</v>
      </c>
      <c r="K20" s="92" t="s">
        <v>185</v>
      </c>
      <c r="L20" s="8" t="s">
        <v>196</v>
      </c>
      <c r="M20" s="59" t="s">
        <v>170</v>
      </c>
      <c r="N20" s="92" t="s">
        <v>197</v>
      </c>
      <c r="O20" s="92" t="s">
        <v>171</v>
      </c>
      <c r="P20" s="92" t="s">
        <v>172</v>
      </c>
      <c r="Q20" s="92" t="s">
        <v>173</v>
      </c>
      <c r="R20" s="93" t="s">
        <v>174</v>
      </c>
      <c r="S20" s="32"/>
      <c r="T20" s="32"/>
      <c r="U20" s="32">
        <v>7.9999999999999902</v>
      </c>
      <c r="V20" s="32">
        <f t="shared" ca="1" si="0"/>
        <v>-1.7679577890743148E-2</v>
      </c>
      <c r="W20" s="32"/>
      <c r="X20" s="32"/>
      <c r="Y20" s="32"/>
      <c r="Z20" s="32"/>
      <c r="AA20" s="32">
        <v>20</v>
      </c>
      <c r="AB20" s="32" t="s">
        <v>175</v>
      </c>
      <c r="AC20" s="32"/>
      <c r="AD20" s="32"/>
      <c r="AE20" s="32"/>
      <c r="AF20" s="32"/>
      <c r="AG20" s="32"/>
      <c r="AH20" s="32"/>
      <c r="AI20" s="32"/>
    </row>
    <row r="21" spans="1:35" x14ac:dyDescent="0.2">
      <c r="A21" s="94">
        <v>49919.5</v>
      </c>
      <c r="B21" s="94">
        <v>-1.2552999978652224E-3</v>
      </c>
      <c r="C21" s="95">
        <v>1</v>
      </c>
      <c r="D21" s="96">
        <f>A21/A$18</f>
        <v>4.9919500000000001</v>
      </c>
      <c r="E21" s="96">
        <f>B21/B$18</f>
        <v>-1.2552999978652224E-3</v>
      </c>
      <c r="F21" s="97">
        <f>$C21*D21</f>
        <v>4.9919500000000001</v>
      </c>
      <c r="G21" s="97">
        <f>$C21*E21</f>
        <v>-1.2552999978652224E-3</v>
      </c>
      <c r="H21" s="97">
        <f>C21*D21*D21</f>
        <v>24.919564802500002</v>
      </c>
      <c r="I21" s="97">
        <f>C21*D21*D21*D21</f>
        <v>124.39722151583989</v>
      </c>
      <c r="J21" s="97">
        <f>C21*D21*D21*D21*D21</f>
        <v>620.984709945997</v>
      </c>
      <c r="K21" s="97">
        <f>C21*E21*D21</f>
        <v>-6.2663948243432974E-3</v>
      </c>
      <c r="L21" s="97">
        <f>C21*E21*D21*D21</f>
        <v>-3.1281529643380525E-2</v>
      </c>
      <c r="M21" s="97">
        <f t="shared" ref="M21:M82" ca="1" si="4">+E$4+E$5*D21+E$6*D21^2</f>
        <v>2.5412287098502961E-4</v>
      </c>
      <c r="N21" s="97">
        <f ca="1">C21*(M21-E21)^2</f>
        <v>2.2783573970081252E-6</v>
      </c>
      <c r="O21" s="98">
        <f ca="1">(C21*O$1-O$2*F21+O$3*H21)^2</f>
        <v>8101731240899.791</v>
      </c>
      <c r="P21" s="97">
        <f ca="1">(-C21*O$2+O$4*F21-O$5*H21)^2</f>
        <v>599399082873.75073</v>
      </c>
      <c r="Q21" s="97">
        <f ca="1">+(C21*O$3-F21*O$5+H21*O$6)^2</f>
        <v>2587805394.7598948</v>
      </c>
      <c r="R21" s="32">
        <f t="shared" ref="R21:R82" ca="1" si="5">+E21-M21</f>
        <v>-1.509422868850252E-3</v>
      </c>
      <c r="S21" s="32"/>
      <c r="T21" s="32"/>
      <c r="U21" s="32">
        <v>8.1999999999999904</v>
      </c>
      <c r="V21" s="32">
        <f t="shared" ca="1" si="0"/>
        <v>-2.2091060585064215E-2</v>
      </c>
      <c r="W21" s="32"/>
      <c r="X21" s="32"/>
      <c r="Y21" s="32"/>
      <c r="Z21" s="32"/>
      <c r="AA21" s="32">
        <v>21</v>
      </c>
      <c r="AB21" s="32" t="s">
        <v>176</v>
      </c>
      <c r="AC21" s="32"/>
      <c r="AD21" s="32"/>
      <c r="AE21" s="32"/>
      <c r="AF21" s="32"/>
      <c r="AG21" s="32"/>
      <c r="AH21" s="32"/>
      <c r="AI21" s="32"/>
    </row>
    <row r="22" spans="1:35" x14ac:dyDescent="0.2">
      <c r="A22" s="94">
        <v>50922</v>
      </c>
      <c r="B22" s="94">
        <v>-1.2187999964226037E-3</v>
      </c>
      <c r="C22" s="94">
        <v>1</v>
      </c>
      <c r="D22" s="96">
        <f t="shared" ref="D22:E83" si="6">A22/A$18</f>
        <v>5.0922000000000001</v>
      </c>
      <c r="E22" s="96">
        <f t="shared" si="6"/>
        <v>-1.2187999964226037E-3</v>
      </c>
      <c r="F22" s="97">
        <f t="shared" ref="F22:G83" si="7">$C22*D22</f>
        <v>5.0922000000000001</v>
      </c>
      <c r="G22" s="97">
        <f t="shared" si="7"/>
        <v>-1.2187999964226037E-3</v>
      </c>
      <c r="H22" s="97">
        <f t="shared" ref="H22:H83" si="8">C22*D22*D22</f>
        <v>25.930500840000001</v>
      </c>
      <c r="I22" s="97">
        <f t="shared" ref="I22:I83" si="9">C22*D22*D22*D22</f>
        <v>132.043296377448</v>
      </c>
      <c r="J22" s="97">
        <f t="shared" ref="J22:J83" si="10">C22*D22*D22*D22*D22</f>
        <v>672.39087381324077</v>
      </c>
      <c r="K22" s="97">
        <f t="shared" ref="K22:K83" si="11">C22*E22*D22</f>
        <v>-6.2063733417831828E-3</v>
      </c>
      <c r="L22" s="97">
        <f t="shared" ref="L22:L83" si="12">C22*E22*D22*D22</f>
        <v>-3.1604094331028322E-2</v>
      </c>
      <c r="M22" s="97">
        <f t="shared" ca="1" si="4"/>
        <v>1.1189983159022032E-3</v>
      </c>
      <c r="N22" s="97">
        <f t="shared" ref="N22:N83" ca="1" si="13">C22*(M22-E22)^2</f>
        <v>5.4653009491087158E-6</v>
      </c>
      <c r="O22" s="98">
        <f t="shared" ref="O22:O83" ca="1" si="14">(C22*O$1-O$2*F22+O$3*H22)^2</f>
        <v>6096308326949.0352</v>
      </c>
      <c r="P22" s="97">
        <f t="shared" ref="P22:P83" ca="1" si="15">(-C22*O$2+O$4*F22-O$5*H22)^2</f>
        <v>446433051355.41132</v>
      </c>
      <c r="Q22" s="97">
        <f t="shared" ref="Q22:Q83" ca="1" si="16">+(C22*O$3-F22*O$5+H22*O$6)^2</f>
        <v>1911001327.3015242</v>
      </c>
      <c r="R22" s="32">
        <f t="shared" ca="1" si="5"/>
        <v>-2.3377983123248069E-3</v>
      </c>
      <c r="S22" s="32"/>
      <c r="T22" s="32"/>
      <c r="U22" s="32">
        <v>8.3999999999999897</v>
      </c>
      <c r="V22" s="32">
        <f t="shared" ca="1" si="0"/>
        <v>-2.6903921337441961E-2</v>
      </c>
      <c r="W22" s="32"/>
      <c r="X22" s="32"/>
      <c r="Y22" s="32"/>
      <c r="Z22" s="32"/>
      <c r="AA22" s="32">
        <v>22</v>
      </c>
      <c r="AB22" s="32" t="s">
        <v>110</v>
      </c>
      <c r="AC22" s="32"/>
      <c r="AD22" s="32"/>
      <c r="AE22" s="32"/>
      <c r="AF22" s="32"/>
      <c r="AG22" s="32"/>
      <c r="AH22" s="32"/>
      <c r="AI22" s="32"/>
    </row>
    <row r="23" spans="1:35" x14ac:dyDescent="0.2">
      <c r="A23" s="94">
        <v>51001.5</v>
      </c>
      <c r="B23" s="94">
        <v>6.4618999967933632E-3</v>
      </c>
      <c r="C23" s="94">
        <v>1</v>
      </c>
      <c r="D23" s="96">
        <f t="shared" si="6"/>
        <v>5.1001500000000002</v>
      </c>
      <c r="E23" s="96">
        <f t="shared" si="6"/>
        <v>6.4618999967933632E-3</v>
      </c>
      <c r="F23" s="97">
        <f t="shared" si="7"/>
        <v>5.1001500000000002</v>
      </c>
      <c r="G23" s="97">
        <f t="shared" si="7"/>
        <v>6.4618999967933632E-3</v>
      </c>
      <c r="H23" s="97">
        <f t="shared" si="8"/>
        <v>26.011530022500001</v>
      </c>
      <c r="I23" s="97">
        <f t="shared" si="9"/>
        <v>132.66270484425337</v>
      </c>
      <c r="J23" s="97">
        <f t="shared" si="10"/>
        <v>676.5996941114189</v>
      </c>
      <c r="K23" s="97">
        <f t="shared" si="11"/>
        <v>3.2956659268645674E-2</v>
      </c>
      <c r="L23" s="97">
        <f t="shared" si="12"/>
        <v>0.16808390576898324</v>
      </c>
      <c r="M23" s="97">
        <f t="shared" ca="1" si="4"/>
        <v>1.1832686810447635E-3</v>
      </c>
      <c r="N23" s="97">
        <f t="shared" ca="1" si="13"/>
        <v>2.7863948567601793E-5</v>
      </c>
      <c r="O23" s="98">
        <f t="shared" ca="1" si="14"/>
        <v>5952922054520.8076</v>
      </c>
      <c r="P23" s="97">
        <f t="shared" ca="1" si="15"/>
        <v>435534580328.09143</v>
      </c>
      <c r="Q23" s="97">
        <f t="shared" ca="1" si="16"/>
        <v>1862933328.6558299</v>
      </c>
      <c r="R23" s="32">
        <f t="shared" ca="1" si="5"/>
        <v>5.2786313157485998E-3</v>
      </c>
      <c r="S23" s="32"/>
      <c r="T23" s="32"/>
      <c r="U23" s="32">
        <v>8.5999999999999908</v>
      </c>
      <c r="V23" s="32">
        <f t="shared" ca="1" si="0"/>
        <v>-3.2118160147876329E-2</v>
      </c>
      <c r="W23" s="32"/>
      <c r="X23" s="32"/>
      <c r="Y23" s="32"/>
      <c r="Z23" s="32"/>
      <c r="AA23" s="32">
        <v>23</v>
      </c>
      <c r="AB23" s="32" t="s">
        <v>177</v>
      </c>
      <c r="AC23" s="32"/>
      <c r="AD23" s="32"/>
      <c r="AE23" s="32"/>
      <c r="AF23" s="32"/>
      <c r="AG23" s="32"/>
      <c r="AH23" s="32"/>
      <c r="AI23" s="32"/>
    </row>
    <row r="24" spans="1:35" x14ac:dyDescent="0.2">
      <c r="A24" s="94">
        <v>51013</v>
      </c>
      <c r="B24" s="94">
        <v>1.606980000360636E-2</v>
      </c>
      <c r="C24" s="94">
        <v>1</v>
      </c>
      <c r="D24" s="96">
        <f t="shared" si="6"/>
        <v>5.1013000000000002</v>
      </c>
      <c r="E24" s="96">
        <f t="shared" si="6"/>
        <v>1.606980000360636E-2</v>
      </c>
      <c r="F24" s="97">
        <f t="shared" si="7"/>
        <v>5.1013000000000002</v>
      </c>
      <c r="G24" s="97">
        <f t="shared" si="7"/>
        <v>1.606980000360636E-2</v>
      </c>
      <c r="H24" s="97">
        <f t="shared" si="8"/>
        <v>26.023261690000002</v>
      </c>
      <c r="I24" s="97">
        <f t="shared" si="9"/>
        <v>132.752464859197</v>
      </c>
      <c r="J24" s="97">
        <f t="shared" si="10"/>
        <v>677.21014898622172</v>
      </c>
      <c r="K24" s="97">
        <f t="shared" si="11"/>
        <v>8.197687075839713E-2</v>
      </c>
      <c r="L24" s="97">
        <f t="shared" si="12"/>
        <v>0.41818861079981129</v>
      </c>
      <c r="M24" s="97">
        <f t="shared" ca="1" si="4"/>
        <v>1.1925131468359107E-3</v>
      </c>
      <c r="N24" s="97">
        <f t="shared" ca="1" si="13"/>
        <v>2.2133366421863475E-4</v>
      </c>
      <c r="O24" s="98">
        <f t="shared" ca="1" si="14"/>
        <v>5932363989463.4551</v>
      </c>
      <c r="P24" s="97">
        <f t="shared" ca="1" si="15"/>
        <v>433972493439.45471</v>
      </c>
      <c r="Q24" s="97">
        <f t="shared" ca="1" si="16"/>
        <v>1856045619.5932281</v>
      </c>
      <c r="R24" s="32">
        <f t="shared" ca="1" si="5"/>
        <v>1.487728685677045E-2</v>
      </c>
      <c r="S24" s="32"/>
      <c r="T24" s="32"/>
      <c r="U24" s="32">
        <v>8.7999999999999794</v>
      </c>
      <c r="V24" s="32">
        <f t="shared" ca="1" si="0"/>
        <v>-3.7733777016366987E-2</v>
      </c>
      <c r="W24" s="32"/>
      <c r="X24" s="32"/>
      <c r="Y24" s="32"/>
      <c r="Z24" s="32"/>
      <c r="AA24" s="32">
        <v>24</v>
      </c>
      <c r="AB24" s="32" t="s">
        <v>168</v>
      </c>
      <c r="AC24" s="32"/>
      <c r="AD24" s="32"/>
      <c r="AE24" s="32"/>
      <c r="AF24" s="32"/>
      <c r="AG24" s="32"/>
      <c r="AH24" s="32"/>
      <c r="AI24" s="32"/>
    </row>
    <row r="25" spans="1:35" x14ac:dyDescent="0.2">
      <c r="A25" s="94">
        <v>51020.5</v>
      </c>
      <c r="B25" s="94">
        <v>9.3792999978177249E-3</v>
      </c>
      <c r="C25" s="94">
        <v>1</v>
      </c>
      <c r="D25" s="96">
        <f t="shared" si="6"/>
        <v>5.1020500000000002</v>
      </c>
      <c r="E25" s="96">
        <f t="shared" si="6"/>
        <v>9.3792999978177249E-3</v>
      </c>
      <c r="F25" s="97">
        <f t="shared" si="7"/>
        <v>5.1020500000000002</v>
      </c>
      <c r="G25" s="97">
        <f t="shared" si="7"/>
        <v>9.3792999978177249E-3</v>
      </c>
      <c r="H25" s="97">
        <f t="shared" si="8"/>
        <v>26.030914202500004</v>
      </c>
      <c r="I25" s="97">
        <f t="shared" si="9"/>
        <v>132.81102580686516</v>
      </c>
      <c r="J25" s="97">
        <f t="shared" si="10"/>
        <v>677.60849421791647</v>
      </c>
      <c r="K25" s="97">
        <f t="shared" si="11"/>
        <v>4.7853657553865926E-2</v>
      </c>
      <c r="L25" s="97">
        <f t="shared" si="12"/>
        <v>0.24415175352270166</v>
      </c>
      <c r="M25" s="97">
        <f t="shared" ca="1" si="4"/>
        <v>1.1985349967182368E-3</v>
      </c>
      <c r="N25" s="97">
        <f t="shared" ca="1" si="13"/>
        <v>6.6924916003214304E-5</v>
      </c>
      <c r="O25" s="98">
        <f t="shared" ca="1" si="14"/>
        <v>5918981436515.5615</v>
      </c>
      <c r="P25" s="97">
        <f t="shared" ca="1" si="15"/>
        <v>432955698003.1424</v>
      </c>
      <c r="Q25" s="97">
        <f t="shared" ca="1" si="16"/>
        <v>1851562525.5290859</v>
      </c>
      <c r="R25" s="32">
        <f t="shared" ca="1" si="5"/>
        <v>8.1807650010994881E-3</v>
      </c>
      <c r="S25" s="32"/>
      <c r="T25" s="32"/>
      <c r="U25" s="32">
        <v>8.9999999999999805</v>
      </c>
      <c r="V25" s="32">
        <f t="shared" ca="1" si="0"/>
        <v>-4.3750771942914546E-2</v>
      </c>
      <c r="W25" s="32"/>
      <c r="X25" s="32"/>
      <c r="Y25" s="32"/>
      <c r="Z25" s="32"/>
      <c r="AA25" s="32">
        <v>25</v>
      </c>
      <c r="AB25" s="32" t="s">
        <v>169</v>
      </c>
      <c r="AC25" s="32"/>
      <c r="AD25" s="32"/>
      <c r="AE25" s="32"/>
      <c r="AF25" s="32"/>
      <c r="AG25" s="32"/>
      <c r="AH25" s="32"/>
      <c r="AI25" s="32"/>
    </row>
    <row r="26" spans="1:35" x14ac:dyDescent="0.2">
      <c r="A26" s="94">
        <v>51032</v>
      </c>
      <c r="B26" s="94">
        <v>-1.201279999804683E-2</v>
      </c>
      <c r="C26" s="94">
        <v>1</v>
      </c>
      <c r="D26" s="96">
        <f t="shared" si="6"/>
        <v>5.1032000000000002</v>
      </c>
      <c r="E26" s="96">
        <f t="shared" si="6"/>
        <v>-1.201279999804683E-2</v>
      </c>
      <c r="F26" s="97">
        <f t="shared" si="7"/>
        <v>5.1032000000000002</v>
      </c>
      <c r="G26" s="97">
        <f t="shared" si="7"/>
        <v>-1.201279999804683E-2</v>
      </c>
      <c r="H26" s="97">
        <f t="shared" si="8"/>
        <v>26.04265024</v>
      </c>
      <c r="I26" s="97">
        <f t="shared" si="9"/>
        <v>132.900852704768</v>
      </c>
      <c r="J26" s="97">
        <f t="shared" si="10"/>
        <v>678.21963152297212</v>
      </c>
      <c r="K26" s="97">
        <f t="shared" si="11"/>
        <v>-6.1303720950032586E-2</v>
      </c>
      <c r="L26" s="97">
        <f t="shared" si="12"/>
        <v>-0.31284514875220631</v>
      </c>
      <c r="M26" s="97">
        <f t="shared" ca="1" si="4"/>
        <v>1.2077575372329841E-3</v>
      </c>
      <c r="N26" s="97">
        <f t="shared" ca="1" si="13"/>
        <v>1.7478314154364388E-4</v>
      </c>
      <c r="O26" s="98">
        <f t="shared" ca="1" si="14"/>
        <v>5898499632212.8008</v>
      </c>
      <c r="P26" s="97">
        <f t="shared" ca="1" si="15"/>
        <v>431399608964.21545</v>
      </c>
      <c r="Q26" s="97">
        <f t="shared" ca="1" si="16"/>
        <v>1844702064.2401276</v>
      </c>
      <c r="R26" s="32">
        <f t="shared" ca="1" si="5"/>
        <v>-1.3220557535279814E-2</v>
      </c>
      <c r="S26" s="32"/>
      <c r="T26" s="32"/>
      <c r="U26" s="32">
        <v>9.1999999999999797</v>
      </c>
      <c r="V26" s="32">
        <f t="shared" ca="1" si="0"/>
        <v>-5.0169144927518838E-2</v>
      </c>
      <c r="W26" s="32"/>
      <c r="X26" s="32"/>
      <c r="Y26" s="32"/>
      <c r="Z26" s="32"/>
      <c r="AA26" s="32">
        <v>26</v>
      </c>
      <c r="AB26" s="32" t="s">
        <v>178</v>
      </c>
      <c r="AC26" s="32"/>
      <c r="AD26" s="32"/>
      <c r="AE26" s="32"/>
      <c r="AF26" s="32"/>
      <c r="AG26" s="32"/>
      <c r="AH26" s="32"/>
      <c r="AI26" s="32"/>
    </row>
    <row r="27" spans="1:35" x14ac:dyDescent="0.2">
      <c r="A27" s="94">
        <v>52342</v>
      </c>
      <c r="B27" s="94">
        <v>-9.2867999992449768E-3</v>
      </c>
      <c r="C27" s="94">
        <v>1</v>
      </c>
      <c r="D27" s="96">
        <f t="shared" si="6"/>
        <v>5.2342000000000004</v>
      </c>
      <c r="E27" s="96">
        <f t="shared" si="6"/>
        <v>-9.2867999992449768E-3</v>
      </c>
      <c r="F27" s="97">
        <f t="shared" si="7"/>
        <v>5.2342000000000004</v>
      </c>
      <c r="G27" s="97">
        <f t="shared" si="7"/>
        <v>-9.2867999992449768E-3</v>
      </c>
      <c r="H27" s="97">
        <f t="shared" si="8"/>
        <v>27.396849640000003</v>
      </c>
      <c r="I27" s="97">
        <f t="shared" si="9"/>
        <v>143.40059038568802</v>
      </c>
      <c r="J27" s="97">
        <f t="shared" si="10"/>
        <v>750.58737019676823</v>
      </c>
      <c r="K27" s="97">
        <f t="shared" si="11"/>
        <v>-4.8608968556048064E-2</v>
      </c>
      <c r="L27" s="97">
        <f t="shared" si="12"/>
        <v>-0.25442906321606679</v>
      </c>
      <c r="M27" s="97">
        <f t="shared" ca="1" si="4"/>
        <v>2.1714687401316879E-3</v>
      </c>
      <c r="N27" s="97">
        <f t="shared" ca="1" si="13"/>
        <v>1.3129192250377651E-4</v>
      </c>
      <c r="O27" s="98">
        <f t="shared" ca="1" si="14"/>
        <v>3853590760959.252</v>
      </c>
      <c r="P27" s="97">
        <f t="shared" ca="1" si="15"/>
        <v>276781426535.85327</v>
      </c>
      <c r="Q27" s="97">
        <f t="shared" ca="1" si="16"/>
        <v>1165915668.6561706</v>
      </c>
      <c r="R27" s="32">
        <f t="shared" ca="1" si="5"/>
        <v>-1.1458268739376665E-2</v>
      </c>
      <c r="S27" s="32"/>
      <c r="T27" s="32"/>
      <c r="U27" s="32">
        <v>9.5999999999999801</v>
      </c>
      <c r="V27" s="32">
        <f t="shared" ca="1" si="0"/>
        <v>-6.4210025070897014E-2</v>
      </c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</row>
    <row r="28" spans="1:35" x14ac:dyDescent="0.2">
      <c r="A28" s="94">
        <v>52357</v>
      </c>
      <c r="B28" s="94">
        <v>-2.6677999994717538E-3</v>
      </c>
      <c r="C28" s="94">
        <v>1</v>
      </c>
      <c r="D28" s="96">
        <f t="shared" si="6"/>
        <v>5.2356999999999996</v>
      </c>
      <c r="E28" s="96">
        <f t="shared" si="6"/>
        <v>-2.6677999994717538E-3</v>
      </c>
      <c r="F28" s="97">
        <f t="shared" si="7"/>
        <v>5.2356999999999996</v>
      </c>
      <c r="G28" s="97">
        <f t="shared" si="7"/>
        <v>-2.6677999994717538E-3</v>
      </c>
      <c r="H28" s="97">
        <f t="shared" si="8"/>
        <v>27.412554489999994</v>
      </c>
      <c r="I28" s="97">
        <f t="shared" si="9"/>
        <v>143.52391154329297</v>
      </c>
      <c r="J28" s="97">
        <f t="shared" si="10"/>
        <v>751.44814366721891</v>
      </c>
      <c r="K28" s="97">
        <f t="shared" si="11"/>
        <v>-1.396780045723426E-2</v>
      </c>
      <c r="L28" s="97">
        <f t="shared" si="12"/>
        <v>-7.3131212853941405E-2</v>
      </c>
      <c r="M28" s="97">
        <f t="shared" ca="1" si="4"/>
        <v>2.1815064276206053E-3</v>
      </c>
      <c r="N28" s="97">
        <f t="shared" ca="1" si="13"/>
        <v>2.3515772823839264E-5</v>
      </c>
      <c r="O28" s="98">
        <f t="shared" ca="1" si="14"/>
        <v>3833329072563.2617</v>
      </c>
      <c r="P28" s="97">
        <f t="shared" ca="1" si="15"/>
        <v>275258342745.01025</v>
      </c>
      <c r="Q28" s="97">
        <f t="shared" ca="1" si="16"/>
        <v>1159263743.7163546</v>
      </c>
      <c r="R28" s="32">
        <f t="shared" ca="1" si="5"/>
        <v>-4.8493064270923592E-3</v>
      </c>
      <c r="S28" s="32"/>
      <c r="T28" s="32"/>
      <c r="U28" s="32">
        <v>9.7999999999999794</v>
      </c>
      <c r="V28" s="32">
        <f t="shared" ca="1" si="0"/>
        <v>-7.1832532229671064E-2</v>
      </c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</row>
    <row r="29" spans="1:35" x14ac:dyDescent="0.2">
      <c r="A29" s="94">
        <v>52372</v>
      </c>
      <c r="B29" s="94">
        <v>-4.8800000513438135E-5</v>
      </c>
      <c r="C29" s="94">
        <v>1</v>
      </c>
      <c r="D29" s="96">
        <f t="shared" si="6"/>
        <v>5.2371999999999996</v>
      </c>
      <c r="E29" s="96">
        <f t="shared" si="6"/>
        <v>-4.8800000513438135E-5</v>
      </c>
      <c r="F29" s="97">
        <f t="shared" si="7"/>
        <v>5.2371999999999996</v>
      </c>
      <c r="G29" s="97">
        <f t="shared" si="7"/>
        <v>-4.8800000513438135E-5</v>
      </c>
      <c r="H29" s="97">
        <f t="shared" si="8"/>
        <v>27.428263839999996</v>
      </c>
      <c r="I29" s="97">
        <f t="shared" si="9"/>
        <v>143.64730338284798</v>
      </c>
      <c r="J29" s="97">
        <f t="shared" si="10"/>
        <v>752.30965727665136</v>
      </c>
      <c r="K29" s="97">
        <f t="shared" si="11"/>
        <v>-2.5557536268897821E-4</v>
      </c>
      <c r="L29" s="97">
        <f t="shared" si="12"/>
        <v>-1.3384992894747165E-3</v>
      </c>
      <c r="M29" s="97">
        <f t="shared" ca="1" si="4"/>
        <v>2.1915215375936936E-3</v>
      </c>
      <c r="N29" s="97">
        <f t="shared" ca="1" si="13"/>
        <v>5.0190405941067044E-6</v>
      </c>
      <c r="O29" s="98">
        <f t="shared" ca="1" si="14"/>
        <v>3813135297156.5938</v>
      </c>
      <c r="P29" s="97">
        <f t="shared" ca="1" si="15"/>
        <v>273740578481.27188</v>
      </c>
      <c r="Q29" s="97">
        <f t="shared" ca="1" si="16"/>
        <v>1152635875.7851474</v>
      </c>
      <c r="R29" s="32">
        <f t="shared" ca="1" si="5"/>
        <v>-2.2403215381071317E-3</v>
      </c>
      <c r="S29" s="32"/>
      <c r="T29" s="32"/>
      <c r="U29" s="32">
        <v>9.9999999999999805</v>
      </c>
      <c r="V29" s="32">
        <f t="shared" ca="1" si="0"/>
        <v>-7.9856417446501848E-2</v>
      </c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</row>
    <row r="30" spans="1:35" x14ac:dyDescent="0.2">
      <c r="A30" s="94">
        <v>52448</v>
      </c>
      <c r="B30" s="94">
        <v>1.6208000015467405E-3</v>
      </c>
      <c r="C30" s="94">
        <v>1</v>
      </c>
      <c r="D30" s="96">
        <f t="shared" si="6"/>
        <v>5.2447999999999997</v>
      </c>
      <c r="E30" s="96">
        <f t="shared" si="6"/>
        <v>1.6208000015467405E-3</v>
      </c>
      <c r="F30" s="97">
        <f t="shared" si="7"/>
        <v>5.2447999999999997</v>
      </c>
      <c r="G30" s="97">
        <f t="shared" si="7"/>
        <v>1.6208000015467405E-3</v>
      </c>
      <c r="H30" s="97">
        <f t="shared" si="8"/>
        <v>27.507927039999998</v>
      </c>
      <c r="I30" s="97">
        <f t="shared" si="9"/>
        <v>144.27357573939199</v>
      </c>
      <c r="J30" s="97">
        <f t="shared" si="10"/>
        <v>756.68605003796301</v>
      </c>
      <c r="K30" s="97">
        <f t="shared" si="11"/>
        <v>8.500771848112345E-3</v>
      </c>
      <c r="L30" s="97">
        <f t="shared" si="12"/>
        <v>4.4584848188979627E-2</v>
      </c>
      <c r="M30" s="97">
        <f t="shared" ca="1" si="4"/>
        <v>2.2419177701264725E-3</v>
      </c>
      <c r="N30" s="97">
        <f t="shared" ca="1" si="13"/>
        <v>3.8578728244546554E-7</v>
      </c>
      <c r="O30" s="98">
        <f t="shared" ca="1" si="14"/>
        <v>3711859752551.9458</v>
      </c>
      <c r="P30" s="97">
        <f t="shared" ca="1" si="15"/>
        <v>266131992406.87512</v>
      </c>
      <c r="Q30" s="97">
        <f t="shared" ca="1" si="16"/>
        <v>1119422841.5159733</v>
      </c>
      <c r="R30" s="32">
        <f t="shared" ca="1" si="5"/>
        <v>-6.21117768579732E-4</v>
      </c>
      <c r="S30" s="32"/>
      <c r="T30" s="32"/>
      <c r="U30" s="32">
        <v>10.199999999999999</v>
      </c>
      <c r="V30" s="32">
        <f t="shared" ca="1" si="0"/>
        <v>-8.8281680721389977E-2</v>
      </c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1:35" x14ac:dyDescent="0.2">
      <c r="A31" s="94">
        <v>52452</v>
      </c>
      <c r="B31" s="94">
        <v>-2.0080800000869203E-2</v>
      </c>
      <c r="C31" s="94">
        <v>1</v>
      </c>
      <c r="D31" s="96">
        <f t="shared" si="6"/>
        <v>5.2451999999999996</v>
      </c>
      <c r="E31" s="96">
        <f t="shared" si="6"/>
        <v>-2.0080800000869203E-2</v>
      </c>
      <c r="F31" s="97">
        <f t="shared" si="7"/>
        <v>5.2451999999999996</v>
      </c>
      <c r="G31" s="97">
        <f t="shared" si="7"/>
        <v>-2.0080800000869203E-2</v>
      </c>
      <c r="H31" s="97">
        <f t="shared" si="8"/>
        <v>27.512123039999995</v>
      </c>
      <c r="I31" s="97">
        <f t="shared" si="9"/>
        <v>144.30658776940797</v>
      </c>
      <c r="J31" s="97">
        <f t="shared" si="10"/>
        <v>756.91691416809863</v>
      </c>
      <c r="K31" s="97">
        <f t="shared" si="11"/>
        <v>-0.10532781216455914</v>
      </c>
      <c r="L31" s="97">
        <f t="shared" si="12"/>
        <v>-0.55246544036554557</v>
      </c>
      <c r="M31" s="97">
        <f t="shared" ca="1" si="4"/>
        <v>2.2445541482953024E-3</v>
      </c>
      <c r="N31" s="97">
        <f t="shared" ca="1" si="13"/>
        <v>4.9842143788561685E-4</v>
      </c>
      <c r="O31" s="98">
        <f t="shared" ca="1" si="14"/>
        <v>3706577389382.9565</v>
      </c>
      <c r="P31" s="97">
        <f t="shared" ca="1" si="15"/>
        <v>265735293849.06711</v>
      </c>
      <c r="Q31" s="97">
        <f t="shared" ca="1" si="16"/>
        <v>1117691756.9591281</v>
      </c>
      <c r="R31" s="32">
        <f t="shared" ca="1" si="5"/>
        <v>-2.2325354149164506E-2</v>
      </c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</row>
    <row r="32" spans="1:35" x14ac:dyDescent="0.2">
      <c r="A32" s="94">
        <v>53739</v>
      </c>
      <c r="B32" s="94">
        <v>-5.7060000108322129E-4</v>
      </c>
      <c r="C32" s="94">
        <v>1</v>
      </c>
      <c r="D32" s="96">
        <f t="shared" si="6"/>
        <v>5.3738999999999999</v>
      </c>
      <c r="E32" s="96">
        <f t="shared" si="6"/>
        <v>-5.7060000108322129E-4</v>
      </c>
      <c r="F32" s="97">
        <f t="shared" si="7"/>
        <v>5.3738999999999999</v>
      </c>
      <c r="G32" s="97">
        <f t="shared" si="7"/>
        <v>-5.7060000108322129E-4</v>
      </c>
      <c r="H32" s="97">
        <f t="shared" si="8"/>
        <v>28.878801209999999</v>
      </c>
      <c r="I32" s="97">
        <f t="shared" si="9"/>
        <v>155.191789822419</v>
      </c>
      <c r="J32" s="97">
        <f t="shared" si="10"/>
        <v>833.98515932669739</v>
      </c>
      <c r="K32" s="97">
        <f t="shared" si="11"/>
        <v>-3.0663473458211227E-3</v>
      </c>
      <c r="L32" s="97">
        <f t="shared" si="12"/>
        <v>-1.647824400170813E-2</v>
      </c>
      <c r="M32" s="97">
        <f t="shared" ca="1" si="4"/>
        <v>3.0094467657696133E-3</v>
      </c>
      <c r="N32" s="97">
        <f t="shared" ca="1" si="13"/>
        <v>1.2816734852853434E-5</v>
      </c>
      <c r="O32" s="98">
        <f t="shared" ca="1" si="14"/>
        <v>2243166905385.5688</v>
      </c>
      <c r="P32" s="97">
        <f t="shared" ca="1" si="15"/>
        <v>156564811611.66644</v>
      </c>
      <c r="Q32" s="97">
        <f t="shared" ca="1" si="16"/>
        <v>644066147.91052592</v>
      </c>
      <c r="R32" s="32">
        <f t="shared" ca="1" si="5"/>
        <v>-3.5800467668528346E-3</v>
      </c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</row>
    <row r="33" spans="1:35" x14ac:dyDescent="0.2">
      <c r="A33" s="94">
        <v>53811</v>
      </c>
      <c r="B33" s="94">
        <v>2.800599999318365E-3</v>
      </c>
      <c r="C33" s="94">
        <v>1</v>
      </c>
      <c r="D33" s="96">
        <f t="shared" si="6"/>
        <v>5.3811</v>
      </c>
      <c r="E33" s="96">
        <f t="shared" si="6"/>
        <v>2.800599999318365E-3</v>
      </c>
      <c r="F33" s="97">
        <f t="shared" si="7"/>
        <v>5.3811</v>
      </c>
      <c r="G33" s="97">
        <f t="shared" si="7"/>
        <v>2.800599999318365E-3</v>
      </c>
      <c r="H33" s="97">
        <f t="shared" si="8"/>
        <v>28.956237210000001</v>
      </c>
      <c r="I33" s="97">
        <f t="shared" si="9"/>
        <v>155.81640805073101</v>
      </c>
      <c r="J33" s="97">
        <f t="shared" si="10"/>
        <v>838.46367336178866</v>
      </c>
      <c r="K33" s="97">
        <f t="shared" si="11"/>
        <v>1.5070308656332054E-2</v>
      </c>
      <c r="L33" s="97">
        <f t="shared" si="12"/>
        <v>8.1094837910588413E-2</v>
      </c>
      <c r="M33" s="97">
        <f t="shared" ca="1" si="4"/>
        <v>3.0473287061247301E-3</v>
      </c>
      <c r="N33" s="97">
        <f t="shared" ca="1" si="13"/>
        <v>6.0875054762341251E-8</v>
      </c>
      <c r="O33" s="98">
        <f t="shared" ca="1" si="14"/>
        <v>2174476462802.1855</v>
      </c>
      <c r="P33" s="97">
        <f t="shared" ca="1" si="15"/>
        <v>151486054896.97772</v>
      </c>
      <c r="Q33" s="97">
        <f t="shared" ca="1" si="16"/>
        <v>622203850.31944537</v>
      </c>
      <c r="R33" s="32">
        <f t="shared" ca="1" si="5"/>
        <v>-2.4672870680636505E-4</v>
      </c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</row>
    <row r="34" spans="1:35" x14ac:dyDescent="0.2">
      <c r="A34" s="94">
        <v>53818.5</v>
      </c>
      <c r="B34" s="94">
        <v>-2.8898999953526072E-3</v>
      </c>
      <c r="C34" s="94">
        <v>1</v>
      </c>
      <c r="D34" s="96">
        <f t="shared" si="6"/>
        <v>5.38185</v>
      </c>
      <c r="E34" s="96">
        <f t="shared" si="6"/>
        <v>-2.8898999953526072E-3</v>
      </c>
      <c r="F34" s="97">
        <f t="shared" si="7"/>
        <v>5.38185</v>
      </c>
      <c r="G34" s="97">
        <f t="shared" si="7"/>
        <v>-2.8898999953526072E-3</v>
      </c>
      <c r="H34" s="97">
        <f t="shared" si="8"/>
        <v>28.964309422500001</v>
      </c>
      <c r="I34" s="97">
        <f t="shared" si="9"/>
        <v>155.88156866548164</v>
      </c>
      <c r="J34" s="97">
        <f t="shared" si="10"/>
        <v>838.93122032232236</v>
      </c>
      <c r="K34" s="97">
        <f t="shared" si="11"/>
        <v>-1.5553008289988429E-2</v>
      </c>
      <c r="L34" s="97">
        <f t="shared" si="12"/>
        <v>-8.3703957665474227E-2</v>
      </c>
      <c r="M34" s="97">
        <f t="shared" ca="1" si="4"/>
        <v>3.0512448263700087E-3</v>
      </c>
      <c r="N34" s="97">
        <f t="shared" ca="1" si="13"/>
        <v>3.5297201792681453E-5</v>
      </c>
      <c r="O34" s="98">
        <f t="shared" ca="1" si="14"/>
        <v>2167397126269.8162</v>
      </c>
      <c r="P34" s="97">
        <f t="shared" ca="1" si="15"/>
        <v>150962932795.2244</v>
      </c>
      <c r="Q34" s="97">
        <f t="shared" ca="1" si="16"/>
        <v>619953121.13407457</v>
      </c>
      <c r="R34" s="32">
        <f t="shared" ca="1" si="5"/>
        <v>-5.9411448217226159E-3</v>
      </c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  <row r="35" spans="1:35" x14ac:dyDescent="0.2">
      <c r="A35" s="94">
        <v>53826</v>
      </c>
      <c r="B35" s="94">
        <v>-2.5804000033531338E-3</v>
      </c>
      <c r="C35" s="94">
        <v>1</v>
      </c>
      <c r="D35" s="96">
        <f t="shared" si="6"/>
        <v>5.3826000000000001</v>
      </c>
      <c r="E35" s="96">
        <f t="shared" si="6"/>
        <v>-2.5804000033531338E-3</v>
      </c>
      <c r="F35" s="97">
        <f t="shared" si="7"/>
        <v>5.3826000000000001</v>
      </c>
      <c r="G35" s="97">
        <f t="shared" si="7"/>
        <v>-2.5804000033531338E-3</v>
      </c>
      <c r="H35" s="97">
        <f t="shared" si="8"/>
        <v>28.972382760000002</v>
      </c>
      <c r="I35" s="97">
        <f t="shared" si="9"/>
        <v>155.94674744397602</v>
      </c>
      <c r="J35" s="97">
        <f t="shared" si="10"/>
        <v>839.39896279194534</v>
      </c>
      <c r="K35" s="97">
        <f t="shared" si="11"/>
        <v>-1.3889261058048578E-2</v>
      </c>
      <c r="L35" s="97">
        <f t="shared" si="12"/>
        <v>-7.4760336571052272E-2</v>
      </c>
      <c r="M35" s="97">
        <f t="shared" ca="1" si="4"/>
        <v>3.0551553022362676E-3</v>
      </c>
      <c r="N35" s="97">
        <f t="shared" ca="1" si="13"/>
        <v>3.1759483602356848E-5</v>
      </c>
      <c r="O35" s="98">
        <f t="shared" ca="1" si="14"/>
        <v>2160332062073.8337</v>
      </c>
      <c r="P35" s="97">
        <f t="shared" ca="1" si="15"/>
        <v>150440922572.73529</v>
      </c>
      <c r="Q35" s="97">
        <f t="shared" ca="1" si="16"/>
        <v>617707390.17926872</v>
      </c>
      <c r="R35" s="32">
        <f t="shared" ca="1" si="5"/>
        <v>-5.6355553055894014E-3</v>
      </c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  <row r="36" spans="1:35" x14ac:dyDescent="0.2">
      <c r="A36" s="94">
        <v>55147</v>
      </c>
      <c r="B36" s="94">
        <v>-2.5337999977637082E-3</v>
      </c>
      <c r="C36" s="94">
        <v>1</v>
      </c>
      <c r="D36" s="96">
        <f t="shared" si="6"/>
        <v>5.5147000000000004</v>
      </c>
      <c r="E36" s="96">
        <f t="shared" si="6"/>
        <v>-2.5337999977637082E-3</v>
      </c>
      <c r="F36" s="97">
        <f t="shared" si="7"/>
        <v>5.5147000000000004</v>
      </c>
      <c r="G36" s="97">
        <f t="shared" si="7"/>
        <v>-2.5337999977637082E-3</v>
      </c>
      <c r="H36" s="97">
        <f t="shared" si="8"/>
        <v>30.411916090000005</v>
      </c>
      <c r="I36" s="97">
        <f t="shared" si="9"/>
        <v>167.71259366152304</v>
      </c>
      <c r="J36" s="97">
        <f t="shared" si="10"/>
        <v>924.88464026520114</v>
      </c>
      <c r="K36" s="97">
        <f t="shared" si="11"/>
        <v>-1.3973146847667524E-2</v>
      </c>
      <c r="L36" s="97">
        <f t="shared" si="12"/>
        <v>-7.7057712920832092E-2</v>
      </c>
      <c r="M36" s="97">
        <f t="shared" ca="1" si="4"/>
        <v>3.6558707238765753E-3</v>
      </c>
      <c r="N36" s="97">
        <f t="shared" ca="1" si="13"/>
        <v>3.8312023642330947E-5</v>
      </c>
      <c r="O36" s="98">
        <f t="shared" ca="1" si="14"/>
        <v>1126397674154.1743</v>
      </c>
      <c r="P36" s="97">
        <f t="shared" ca="1" si="15"/>
        <v>74862214419.479538</v>
      </c>
      <c r="Q36" s="97">
        <f t="shared" ca="1" si="16"/>
        <v>295569741.0816254</v>
      </c>
      <c r="R36" s="32">
        <f t="shared" ca="1" si="5"/>
        <v>-6.1896707216402835E-3</v>
      </c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</row>
    <row r="37" spans="1:35" x14ac:dyDescent="0.2">
      <c r="A37" s="94">
        <v>55162.5</v>
      </c>
      <c r="B37" s="94">
        <v>-5.6275000024470501E-3</v>
      </c>
      <c r="C37" s="94">
        <v>1</v>
      </c>
      <c r="D37" s="96">
        <f t="shared" si="6"/>
        <v>5.5162500000000003</v>
      </c>
      <c r="E37" s="96">
        <f t="shared" si="6"/>
        <v>-5.6275000024470501E-3</v>
      </c>
      <c r="F37" s="97">
        <f t="shared" si="7"/>
        <v>5.5162500000000003</v>
      </c>
      <c r="G37" s="97">
        <f t="shared" si="7"/>
        <v>-5.6275000024470501E-3</v>
      </c>
      <c r="H37" s="97">
        <f t="shared" si="8"/>
        <v>30.429014062500002</v>
      </c>
      <c r="I37" s="97">
        <f t="shared" si="9"/>
        <v>167.85404882226564</v>
      </c>
      <c r="J37" s="97">
        <f t="shared" si="10"/>
        <v>925.92489681582288</v>
      </c>
      <c r="K37" s="97">
        <f t="shared" si="11"/>
        <v>-3.104269688849854E-2</v>
      </c>
      <c r="L37" s="97">
        <f t="shared" si="12"/>
        <v>-0.17123927671118008</v>
      </c>
      <c r="M37" s="97">
        <f t="shared" ca="1" si="4"/>
        <v>3.6618798834837096E-3</v>
      </c>
      <c r="N37" s="97">
        <f t="shared" ca="1" si="13"/>
        <v>8.6292578665134967E-5</v>
      </c>
      <c r="O37" s="98">
        <f t="shared" ca="1" si="14"/>
        <v>1116608158166.0435</v>
      </c>
      <c r="P37" s="97">
        <f t="shared" ca="1" si="15"/>
        <v>74157154078.131683</v>
      </c>
      <c r="Q37" s="97">
        <f t="shared" ca="1" si="16"/>
        <v>292603351.34809965</v>
      </c>
      <c r="R37" s="32">
        <f t="shared" ca="1" si="5"/>
        <v>-9.2893798859307597E-3</v>
      </c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</row>
    <row r="38" spans="1:35" x14ac:dyDescent="0.2">
      <c r="A38" s="94">
        <v>55257</v>
      </c>
      <c r="B38" s="94">
        <v>5.6722000008448958E-3</v>
      </c>
      <c r="C38" s="94">
        <v>1</v>
      </c>
      <c r="D38" s="96">
        <f t="shared" si="6"/>
        <v>5.5256999999999996</v>
      </c>
      <c r="E38" s="96">
        <f t="shared" si="6"/>
        <v>5.6722000008448958E-3</v>
      </c>
      <c r="F38" s="97">
        <f t="shared" si="7"/>
        <v>5.5256999999999996</v>
      </c>
      <c r="G38" s="97">
        <f t="shared" si="7"/>
        <v>5.6722000008448958E-3</v>
      </c>
      <c r="H38" s="97">
        <f t="shared" si="8"/>
        <v>30.533360489999996</v>
      </c>
      <c r="I38" s="97">
        <f t="shared" si="9"/>
        <v>168.71819005959296</v>
      </c>
      <c r="J38" s="97">
        <f t="shared" si="10"/>
        <v>932.28610281229271</v>
      </c>
      <c r="K38" s="97">
        <f t="shared" si="11"/>
        <v>3.1342875544668636E-2</v>
      </c>
      <c r="L38" s="97">
        <f t="shared" si="12"/>
        <v>0.17319132739717547</v>
      </c>
      <c r="M38" s="97">
        <f t="shared" ca="1" si="4"/>
        <v>3.6979948320869094E-3</v>
      </c>
      <c r="N38" s="97">
        <f t="shared" ca="1" si="13"/>
        <v>3.8974860483507502E-6</v>
      </c>
      <c r="O38" s="98">
        <f t="shared" ca="1" si="14"/>
        <v>1058024515079.1228</v>
      </c>
      <c r="P38" s="97">
        <f t="shared" ca="1" si="15"/>
        <v>69943774022.357544</v>
      </c>
      <c r="Q38" s="97">
        <f t="shared" ca="1" si="16"/>
        <v>274898307.30093199</v>
      </c>
      <c r="R38" s="32">
        <f t="shared" ca="1" si="5"/>
        <v>1.9742051687579865E-3</v>
      </c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x14ac:dyDescent="0.2">
      <c r="A39" s="94">
        <v>55302.5</v>
      </c>
      <c r="B39" s="94">
        <v>6.8164999975124374E-3</v>
      </c>
      <c r="C39" s="94">
        <v>1</v>
      </c>
      <c r="D39" s="96">
        <f t="shared" si="6"/>
        <v>5.5302499999999997</v>
      </c>
      <c r="E39" s="96">
        <f t="shared" si="6"/>
        <v>6.8164999975124374E-3</v>
      </c>
      <c r="F39" s="97">
        <f t="shared" si="7"/>
        <v>5.5302499999999997</v>
      </c>
      <c r="G39" s="97">
        <f t="shared" si="7"/>
        <v>6.8164999975124374E-3</v>
      </c>
      <c r="H39" s="97">
        <f t="shared" si="8"/>
        <v>30.583665062499996</v>
      </c>
      <c r="I39" s="97">
        <f t="shared" si="9"/>
        <v>169.1353137118906</v>
      </c>
      <c r="J39" s="97">
        <f t="shared" si="10"/>
        <v>935.36056865518299</v>
      </c>
      <c r="K39" s="97">
        <f t="shared" si="11"/>
        <v>3.7696949111243154E-2</v>
      </c>
      <c r="L39" s="97">
        <f t="shared" si="12"/>
        <v>0.20847355282245245</v>
      </c>
      <c r="M39" s="97">
        <f t="shared" ca="1" si="4"/>
        <v>3.7150639137652763E-3</v>
      </c>
      <c r="N39" s="97">
        <f t="shared" ca="1" si="13"/>
        <v>9.6189057815689275E-6</v>
      </c>
      <c r="O39" s="98">
        <f t="shared" ca="1" si="14"/>
        <v>1030487296587.9885</v>
      </c>
      <c r="P39" s="97">
        <f t="shared" ca="1" si="15"/>
        <v>67966937731.384537</v>
      </c>
      <c r="Q39" s="97">
        <f t="shared" ca="1" si="16"/>
        <v>266604929.72166508</v>
      </c>
      <c r="R39" s="32">
        <f t="shared" ca="1" si="5"/>
        <v>3.1014360837471611E-3</v>
      </c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x14ac:dyDescent="0.2">
      <c r="A40" s="94">
        <v>55306.5</v>
      </c>
      <c r="B40" s="94">
        <v>1.1149000056320801E-3</v>
      </c>
      <c r="C40" s="94">
        <v>1</v>
      </c>
      <c r="D40" s="96">
        <f t="shared" si="6"/>
        <v>5.5306499999999996</v>
      </c>
      <c r="E40" s="96">
        <f t="shared" si="6"/>
        <v>1.1149000056320801E-3</v>
      </c>
      <c r="F40" s="97">
        <f t="shared" si="7"/>
        <v>5.5306499999999996</v>
      </c>
      <c r="G40" s="97">
        <f t="shared" si="7"/>
        <v>1.1149000056320801E-3</v>
      </c>
      <c r="H40" s="97">
        <f t="shared" si="8"/>
        <v>30.588089422499994</v>
      </c>
      <c r="I40" s="97">
        <f t="shared" si="9"/>
        <v>169.17201676454957</v>
      </c>
      <c r="J40" s="97">
        <f t="shared" si="10"/>
        <v>935.63121451885604</v>
      </c>
      <c r="K40" s="97">
        <f t="shared" si="11"/>
        <v>6.1661217161490638E-3</v>
      </c>
      <c r="L40" s="97">
        <f t="shared" si="12"/>
        <v>3.4102661069419817E-2</v>
      </c>
      <c r="M40" s="97">
        <f t="shared" ca="1" si="4"/>
        <v>3.7165545582674431E-3</v>
      </c>
      <c r="N40" s="97">
        <f t="shared" ca="1" si="13"/>
        <v>6.7686064112483106E-6</v>
      </c>
      <c r="O40" s="98">
        <f t="shared" ca="1" si="14"/>
        <v>1028087119725.6014</v>
      </c>
      <c r="P40" s="97">
        <f t="shared" ca="1" si="15"/>
        <v>67794749703.074265</v>
      </c>
      <c r="Q40" s="97">
        <f t="shared" ca="1" si="16"/>
        <v>265882978.2633816</v>
      </c>
      <c r="R40" s="32">
        <f t="shared" ca="1" si="5"/>
        <v>-2.6016545526353629E-3</v>
      </c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x14ac:dyDescent="0.2">
      <c r="A41" s="94">
        <v>55465.5</v>
      </c>
      <c r="B41" s="94">
        <v>8.4763000049861148E-3</v>
      </c>
      <c r="C41" s="94">
        <v>1</v>
      </c>
      <c r="D41" s="96">
        <f t="shared" si="6"/>
        <v>5.5465499999999999</v>
      </c>
      <c r="E41" s="96">
        <f t="shared" si="6"/>
        <v>8.4763000049861148E-3</v>
      </c>
      <c r="F41" s="97">
        <f t="shared" si="7"/>
        <v>5.5465499999999999</v>
      </c>
      <c r="G41" s="97">
        <f t="shared" si="7"/>
        <v>8.4763000049861148E-3</v>
      </c>
      <c r="H41" s="97">
        <f t="shared" si="8"/>
        <v>30.764216902499999</v>
      </c>
      <c r="I41" s="97">
        <f t="shared" si="9"/>
        <v>170.63526726056136</v>
      </c>
      <c r="J41" s="97">
        <f t="shared" si="10"/>
        <v>946.43704162406664</v>
      </c>
      <c r="K41" s="97">
        <f t="shared" si="11"/>
        <v>4.7014221792655735E-2</v>
      </c>
      <c r="L41" s="97">
        <f t="shared" si="12"/>
        <v>0.26076673188405464</v>
      </c>
      <c r="M41" s="97">
        <f t="shared" ca="1" si="4"/>
        <v>3.7745073628366321E-3</v>
      </c>
      <c r="N41" s="97">
        <f t="shared" ca="1" si="13"/>
        <v>2.2106854049771013E-5</v>
      </c>
      <c r="O41" s="98">
        <f t="shared" ca="1" si="14"/>
        <v>935360312651.73279</v>
      </c>
      <c r="P41" s="97">
        <f t="shared" ca="1" si="15"/>
        <v>61157561731.159859</v>
      </c>
      <c r="Q41" s="97">
        <f t="shared" ca="1" si="16"/>
        <v>238109738.87453791</v>
      </c>
      <c r="R41" s="32">
        <f t="shared" ca="1" si="5"/>
        <v>4.7017926421494827E-3</v>
      </c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x14ac:dyDescent="0.2">
      <c r="A42" s="94">
        <v>55492</v>
      </c>
      <c r="B42" s="94">
        <v>1.0703200001444202E-2</v>
      </c>
      <c r="C42" s="94">
        <v>1</v>
      </c>
      <c r="D42" s="96">
        <f t="shared" si="6"/>
        <v>5.5491999999999999</v>
      </c>
      <c r="E42" s="96">
        <f t="shared" si="6"/>
        <v>1.0703200001444202E-2</v>
      </c>
      <c r="F42" s="97">
        <f t="shared" si="7"/>
        <v>5.5491999999999999</v>
      </c>
      <c r="G42" s="97">
        <f t="shared" si="7"/>
        <v>1.0703200001444202E-2</v>
      </c>
      <c r="H42" s="97">
        <f t="shared" si="8"/>
        <v>30.79362064</v>
      </c>
      <c r="I42" s="97">
        <f t="shared" si="9"/>
        <v>170.87995965548799</v>
      </c>
      <c r="J42" s="97">
        <f t="shared" si="10"/>
        <v>948.24707212023395</v>
      </c>
      <c r="K42" s="97">
        <f t="shared" si="11"/>
        <v>5.9394197448014163E-2</v>
      </c>
      <c r="L42" s="97">
        <f t="shared" si="12"/>
        <v>0.32959028047852018</v>
      </c>
      <c r="M42" s="97">
        <f t="shared" ca="1" si="4"/>
        <v>3.7839195293245531E-3</v>
      </c>
      <c r="N42" s="97">
        <f t="shared" ca="1" si="13"/>
        <v>4.7876442251856312E-5</v>
      </c>
      <c r="O42" s="98">
        <f t="shared" ca="1" si="14"/>
        <v>920409684867.09717</v>
      </c>
      <c r="P42" s="97">
        <f t="shared" ca="1" si="15"/>
        <v>60090316907.981606</v>
      </c>
      <c r="Q42" s="97">
        <f t="shared" ca="1" si="16"/>
        <v>233654499.66938919</v>
      </c>
      <c r="R42" s="32">
        <f t="shared" ca="1" si="5"/>
        <v>6.9192804721196488E-3</v>
      </c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x14ac:dyDescent="0.2">
      <c r="A43" s="94">
        <v>55628.5</v>
      </c>
      <c r="B43" s="94">
        <v>3.1361000001197681E-3</v>
      </c>
      <c r="C43" s="94">
        <v>1</v>
      </c>
      <c r="D43" s="96">
        <f t="shared" si="6"/>
        <v>5.5628500000000001</v>
      </c>
      <c r="E43" s="96">
        <f t="shared" si="6"/>
        <v>3.1361000001197681E-3</v>
      </c>
      <c r="F43" s="97">
        <f t="shared" si="7"/>
        <v>5.5628500000000001</v>
      </c>
      <c r="G43" s="97">
        <f t="shared" si="7"/>
        <v>3.1361000001197681E-3</v>
      </c>
      <c r="H43" s="97">
        <f t="shared" si="8"/>
        <v>30.945300122500001</v>
      </c>
      <c r="I43" s="97">
        <f t="shared" si="9"/>
        <v>172.14406278644913</v>
      </c>
      <c r="J43" s="97">
        <f t="shared" si="10"/>
        <v>957.61159967159858</v>
      </c>
      <c r="K43" s="97">
        <f t="shared" si="11"/>
        <v>1.7445653885666251E-2</v>
      </c>
      <c r="L43" s="97">
        <f t="shared" si="12"/>
        <v>9.70475557178785E-2</v>
      </c>
      <c r="M43" s="97">
        <f t="shared" ca="1" si="4"/>
        <v>3.831284758501835E-3</v>
      </c>
      <c r="N43" s="97">
        <f t="shared" ca="1" si="13"/>
        <v>4.8328184828673283E-7</v>
      </c>
      <c r="O43" s="98">
        <f t="shared" ca="1" si="14"/>
        <v>845645665956.74353</v>
      </c>
      <c r="P43" s="97">
        <f t="shared" ca="1" si="15"/>
        <v>54766526235.448929</v>
      </c>
      <c r="Q43" s="97">
        <f t="shared" ca="1" si="16"/>
        <v>211478804.10086724</v>
      </c>
      <c r="R43" s="32">
        <f t="shared" ca="1" si="5"/>
        <v>-6.9518475838206695E-4</v>
      </c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x14ac:dyDescent="0.2">
      <c r="A44" s="94">
        <v>56479.5</v>
      </c>
      <c r="B44" s="94">
        <v>2.120700002706144E-3</v>
      </c>
      <c r="C44" s="94">
        <v>1</v>
      </c>
      <c r="D44" s="96">
        <f t="shared" si="6"/>
        <v>5.6479499999999998</v>
      </c>
      <c r="E44" s="96">
        <f t="shared" si="6"/>
        <v>2.120700002706144E-3</v>
      </c>
      <c r="F44" s="97">
        <f t="shared" si="7"/>
        <v>5.6479499999999998</v>
      </c>
      <c r="G44" s="97">
        <f t="shared" si="7"/>
        <v>2.120700002706144E-3</v>
      </c>
      <c r="H44" s="97">
        <f t="shared" si="8"/>
        <v>31.899339202499998</v>
      </c>
      <c r="I44" s="97">
        <f t="shared" si="9"/>
        <v>180.16587284875985</v>
      </c>
      <c r="J44" s="97">
        <f t="shared" si="10"/>
        <v>1017.5678415561531</v>
      </c>
      <c r="K44" s="97">
        <f t="shared" si="11"/>
        <v>1.1977607580284166E-2</v>
      </c>
      <c r="L44" s="97">
        <f t="shared" si="12"/>
        <v>6.7648928733065952E-2</v>
      </c>
      <c r="M44" s="97">
        <f t="shared" ca="1" si="4"/>
        <v>4.0844171865369316E-3</v>
      </c>
      <c r="N44" s="97">
        <f t="shared" ca="1" si="13"/>
        <v>3.8561851780723195E-6</v>
      </c>
      <c r="O44" s="98">
        <f t="shared" ca="1" si="14"/>
        <v>460306306213.27808</v>
      </c>
      <c r="P44" s="97">
        <f t="shared" ca="1" si="15"/>
        <v>27804613758.232929</v>
      </c>
      <c r="Q44" s="97">
        <f t="shared" ca="1" si="16"/>
        <v>100913595.96758881</v>
      </c>
      <c r="R44" s="32">
        <f t="shared" ca="1" si="5"/>
        <v>-1.9637171838307876E-3</v>
      </c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</row>
    <row r="45" spans="1:35" x14ac:dyDescent="0.2">
      <c r="A45" s="94">
        <v>56517.5</v>
      </c>
      <c r="B45" s="94">
        <v>-7.044499994663056E-3</v>
      </c>
      <c r="C45" s="94">
        <v>1</v>
      </c>
      <c r="D45" s="96">
        <f t="shared" si="6"/>
        <v>5.6517499999999998</v>
      </c>
      <c r="E45" s="96">
        <f t="shared" si="6"/>
        <v>-7.044499994663056E-3</v>
      </c>
      <c r="F45" s="97">
        <f t="shared" si="7"/>
        <v>5.6517499999999998</v>
      </c>
      <c r="G45" s="97">
        <f t="shared" si="7"/>
        <v>-7.044499994663056E-3</v>
      </c>
      <c r="H45" s="97">
        <f t="shared" si="8"/>
        <v>31.942278062499998</v>
      </c>
      <c r="I45" s="97">
        <f t="shared" si="9"/>
        <v>180.52977003973436</v>
      </c>
      <c r="J45" s="97">
        <f t="shared" si="10"/>
        <v>1020.3091278220686</v>
      </c>
      <c r="K45" s="97">
        <f t="shared" si="11"/>
        <v>-3.9813752844836924E-2</v>
      </c>
      <c r="L45" s="97">
        <f t="shared" si="12"/>
        <v>-0.22501737764080706</v>
      </c>
      <c r="M45" s="97">
        <f t="shared" ca="1" si="4"/>
        <v>4.0940254779948115E-3</v>
      </c>
      <c r="N45" s="97">
        <f t="shared" ca="1" si="13"/>
        <v>1.2406674970504817E-4</v>
      </c>
      <c r="O45" s="98">
        <f t="shared" ca="1" si="14"/>
        <v>446184309953.22089</v>
      </c>
      <c r="P45" s="97">
        <f t="shared" ca="1" si="15"/>
        <v>26838055446.373722</v>
      </c>
      <c r="Q45" s="97">
        <f t="shared" ca="1" si="16"/>
        <v>97029188.337086901</v>
      </c>
      <c r="R45" s="32">
        <f t="shared" ca="1" si="5"/>
        <v>-1.1138525472657868E-2</v>
      </c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</row>
    <row r="46" spans="1:35" x14ac:dyDescent="0.2">
      <c r="A46" s="94">
        <v>56536.5</v>
      </c>
      <c r="B46" s="94">
        <v>3.8729000007151626E-3</v>
      </c>
      <c r="C46" s="94">
        <v>1</v>
      </c>
      <c r="D46" s="96">
        <f t="shared" si="6"/>
        <v>5.6536499999999998</v>
      </c>
      <c r="E46" s="96">
        <f t="shared" si="6"/>
        <v>3.8729000007151626E-3</v>
      </c>
      <c r="F46" s="97">
        <f t="shared" si="7"/>
        <v>5.6536499999999998</v>
      </c>
      <c r="G46" s="97">
        <f t="shared" si="7"/>
        <v>3.8729000007151626E-3</v>
      </c>
      <c r="H46" s="97">
        <f t="shared" si="8"/>
        <v>31.963758322499999</v>
      </c>
      <c r="I46" s="97">
        <f t="shared" si="9"/>
        <v>180.7119022400021</v>
      </c>
      <c r="J46" s="97">
        <f t="shared" si="10"/>
        <v>1021.6818460991879</v>
      </c>
      <c r="K46" s="97">
        <f t="shared" si="11"/>
        <v>2.1896021089043278E-2</v>
      </c>
      <c r="L46" s="97">
        <f t="shared" si="12"/>
        <v>0.12379243963006953</v>
      </c>
      <c r="M46" s="97">
        <f t="shared" ca="1" si="4"/>
        <v>4.0987752871691485E-3</v>
      </c>
      <c r="N46" s="97">
        <f t="shared" ca="1" si="13"/>
        <v>5.1019645030670195E-8</v>
      </c>
      <c r="O46" s="98">
        <f t="shared" ca="1" si="14"/>
        <v>439217666252.87592</v>
      </c>
      <c r="P46" s="97">
        <f t="shared" ca="1" si="15"/>
        <v>26362022695.38805</v>
      </c>
      <c r="Q46" s="97">
        <f t="shared" ca="1" si="16"/>
        <v>95119047.901694387</v>
      </c>
      <c r="R46" s="32">
        <f t="shared" ca="1" si="5"/>
        <v>-2.2587528645398591E-4</v>
      </c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</row>
    <row r="47" spans="1:35" x14ac:dyDescent="0.2">
      <c r="A47" s="94">
        <v>56597</v>
      </c>
      <c r="B47" s="94">
        <v>1.6362000023946166E-3</v>
      </c>
      <c r="C47" s="94">
        <v>1</v>
      </c>
      <c r="D47" s="96">
        <f t="shared" si="6"/>
        <v>5.6597</v>
      </c>
      <c r="E47" s="96">
        <f t="shared" si="6"/>
        <v>1.6362000023946166E-3</v>
      </c>
      <c r="F47" s="97">
        <f t="shared" si="7"/>
        <v>5.6597</v>
      </c>
      <c r="G47" s="97">
        <f t="shared" si="7"/>
        <v>1.6362000023946166E-3</v>
      </c>
      <c r="H47" s="97">
        <f t="shared" si="8"/>
        <v>32.03220409</v>
      </c>
      <c r="I47" s="97">
        <f t="shared" si="9"/>
        <v>181.29266548817301</v>
      </c>
      <c r="J47" s="97">
        <f t="shared" si="10"/>
        <v>1026.0620988634128</v>
      </c>
      <c r="K47" s="97">
        <f t="shared" si="11"/>
        <v>9.2604011535528108E-3</v>
      </c>
      <c r="L47" s="97">
        <f t="shared" si="12"/>
        <v>5.2411092408762842E-2</v>
      </c>
      <c r="M47" s="97">
        <f t="shared" ca="1" si="4"/>
        <v>4.1136583635257296E-3</v>
      </c>
      <c r="N47" s="97">
        <f t="shared" ca="1" si="13"/>
        <v>6.13779993113846E-6</v>
      </c>
      <c r="O47" s="98">
        <f t="shared" ca="1" si="14"/>
        <v>417450877128.90015</v>
      </c>
      <c r="P47" s="97">
        <f t="shared" ca="1" si="15"/>
        <v>24878210536.814472</v>
      </c>
      <c r="Q47" s="97">
        <f t="shared" ca="1" si="16"/>
        <v>89178203.124573037</v>
      </c>
      <c r="R47" s="32">
        <f t="shared" ca="1" si="5"/>
        <v>-2.477458361131113E-3</v>
      </c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</row>
    <row r="48" spans="1:35" x14ac:dyDescent="0.2">
      <c r="A48" s="94">
        <v>57059.5</v>
      </c>
      <c r="B48" s="94">
        <v>-6.1129999812692404E-4</v>
      </c>
      <c r="C48" s="94">
        <v>1</v>
      </c>
      <c r="D48" s="96">
        <f t="shared" si="6"/>
        <v>5.7059499999999996</v>
      </c>
      <c r="E48" s="96">
        <f t="shared" si="6"/>
        <v>-6.1129999812692404E-4</v>
      </c>
      <c r="F48" s="97">
        <f t="shared" si="7"/>
        <v>5.7059499999999996</v>
      </c>
      <c r="G48" s="97">
        <f t="shared" si="7"/>
        <v>-6.1129999812692404E-4</v>
      </c>
      <c r="H48" s="97">
        <f t="shared" si="8"/>
        <v>32.557865402499999</v>
      </c>
      <c r="I48" s="97">
        <f t="shared" si="9"/>
        <v>185.77355209339487</v>
      </c>
      <c r="J48" s="97">
        <f t="shared" si="10"/>
        <v>1060.0145995673063</v>
      </c>
      <c r="K48" s="97">
        <f t="shared" si="11"/>
        <v>-3.488047224312322E-3</v>
      </c>
      <c r="L48" s="97">
        <f t="shared" si="12"/>
        <v>-1.9902623059564892E-2</v>
      </c>
      <c r="M48" s="97">
        <f t="shared" ca="1" si="4"/>
        <v>4.2152979053662332E-3</v>
      </c>
      <c r="N48" s="97">
        <f t="shared" ca="1" si="13"/>
        <v>2.3296047322004539E-5</v>
      </c>
      <c r="O48" s="98">
        <f t="shared" ca="1" si="14"/>
        <v>271405695223.73245</v>
      </c>
      <c r="P48" s="97">
        <f t="shared" ca="1" si="15"/>
        <v>15095799136.172777</v>
      </c>
      <c r="Q48" s="97">
        <f t="shared" ca="1" si="16"/>
        <v>50656956.963325806</v>
      </c>
      <c r="R48" s="32">
        <f t="shared" ca="1" si="5"/>
        <v>-4.8265979034931572E-3</v>
      </c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</row>
    <row r="49" spans="1:35" x14ac:dyDescent="0.2">
      <c r="A49" s="94">
        <v>57074.5</v>
      </c>
      <c r="B49" s="94">
        <v>2.0077000081073493E-3</v>
      </c>
      <c r="C49" s="94">
        <v>1</v>
      </c>
      <c r="D49" s="96">
        <f t="shared" si="6"/>
        <v>5.7074499999999997</v>
      </c>
      <c r="E49" s="96">
        <f t="shared" si="6"/>
        <v>2.0077000081073493E-3</v>
      </c>
      <c r="F49" s="97">
        <f t="shared" si="7"/>
        <v>5.7074499999999997</v>
      </c>
      <c r="G49" s="97">
        <f t="shared" si="7"/>
        <v>2.0077000081073493E-3</v>
      </c>
      <c r="H49" s="97">
        <f t="shared" si="8"/>
        <v>32.574985502499999</v>
      </c>
      <c r="I49" s="97">
        <f t="shared" si="9"/>
        <v>185.92010100624361</v>
      </c>
      <c r="J49" s="97">
        <f t="shared" si="10"/>
        <v>1061.1296804880851</v>
      </c>
      <c r="K49" s="97">
        <f t="shared" si="11"/>
        <v>1.145884741127229E-2</v>
      </c>
      <c r="L49" s="97">
        <f t="shared" si="12"/>
        <v>6.5400798657466022E-2</v>
      </c>
      <c r="M49" s="97">
        <f t="shared" ca="1" si="4"/>
        <v>4.2182349641468331E-3</v>
      </c>
      <c r="N49" s="97">
        <f t="shared" ca="1" si="13"/>
        <v>4.8864647918724825E-6</v>
      </c>
      <c r="O49" s="98">
        <f t="shared" ca="1" si="14"/>
        <v>267254566020.97162</v>
      </c>
      <c r="P49" s="97">
        <f t="shared" ca="1" si="15"/>
        <v>14823368360.960772</v>
      </c>
      <c r="Q49" s="97">
        <f t="shared" ca="1" si="16"/>
        <v>49605383.997502603</v>
      </c>
      <c r="R49" s="32">
        <f t="shared" ca="1" si="5"/>
        <v>-2.2105349560394838E-3</v>
      </c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</row>
    <row r="50" spans="1:35" x14ac:dyDescent="0.2">
      <c r="A50" s="94">
        <v>57074.5</v>
      </c>
      <c r="B50" s="94">
        <v>1.5007700007117819E-2</v>
      </c>
      <c r="C50" s="94">
        <v>1</v>
      </c>
      <c r="D50" s="96">
        <f t="shared" si="6"/>
        <v>5.7074499999999997</v>
      </c>
      <c r="E50" s="96">
        <f t="shared" si="6"/>
        <v>1.5007700007117819E-2</v>
      </c>
      <c r="F50" s="97">
        <f t="shared" si="7"/>
        <v>5.7074499999999997</v>
      </c>
      <c r="G50" s="97">
        <f t="shared" si="7"/>
        <v>1.5007700007117819E-2</v>
      </c>
      <c r="H50" s="97">
        <f t="shared" si="8"/>
        <v>32.574985502499999</v>
      </c>
      <c r="I50" s="97">
        <f t="shared" si="9"/>
        <v>185.92010100624361</v>
      </c>
      <c r="J50" s="97">
        <f t="shared" si="10"/>
        <v>1061.1296804880851</v>
      </c>
      <c r="K50" s="97">
        <f t="shared" si="11"/>
        <v>8.5655697405624592E-2</v>
      </c>
      <c r="L50" s="97">
        <f t="shared" si="12"/>
        <v>0.48887561015773207</v>
      </c>
      <c r="M50" s="97">
        <f t="shared" ca="1" si="4"/>
        <v>4.2182349641468331E-3</v>
      </c>
      <c r="N50" s="97">
        <f t="shared" ca="1" si="13"/>
        <v>1.164125559134929E-4</v>
      </c>
      <c r="O50" s="98">
        <f t="shared" ca="1" si="14"/>
        <v>267254566020.97162</v>
      </c>
      <c r="P50" s="97">
        <f t="shared" ca="1" si="15"/>
        <v>14823368360.960772</v>
      </c>
      <c r="Q50" s="97">
        <f t="shared" ca="1" si="16"/>
        <v>49605383.997502603</v>
      </c>
      <c r="R50" s="32">
        <f t="shared" ca="1" si="5"/>
        <v>1.0789465042970986E-2</v>
      </c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</row>
    <row r="51" spans="1:35" x14ac:dyDescent="0.2">
      <c r="A51" s="94">
        <v>57615</v>
      </c>
      <c r="B51" s="94">
        <v>9.5790000050328672E-3</v>
      </c>
      <c r="C51" s="94">
        <v>1</v>
      </c>
      <c r="D51" s="96">
        <f t="shared" si="6"/>
        <v>5.7614999999999998</v>
      </c>
      <c r="E51" s="96">
        <f t="shared" si="6"/>
        <v>9.5790000050328672E-3</v>
      </c>
      <c r="F51" s="97">
        <f t="shared" si="7"/>
        <v>5.7614999999999998</v>
      </c>
      <c r="G51" s="97">
        <f t="shared" si="7"/>
        <v>9.5790000050328672E-3</v>
      </c>
      <c r="H51" s="97">
        <f t="shared" si="8"/>
        <v>33.194882249999999</v>
      </c>
      <c r="I51" s="97">
        <f t="shared" si="9"/>
        <v>191.25231408337498</v>
      </c>
      <c r="J51" s="97">
        <f t="shared" si="10"/>
        <v>1101.900207591365</v>
      </c>
      <c r="K51" s="97">
        <f t="shared" si="11"/>
        <v>5.5189408528996863E-2</v>
      </c>
      <c r="L51" s="97">
        <f t="shared" si="12"/>
        <v>0.3179737772398154</v>
      </c>
      <c r="M51" s="97">
        <f t="shared" ca="1" si="4"/>
        <v>4.3090028748539733E-3</v>
      </c>
      <c r="N51" s="97">
        <f t="shared" ca="1" si="13"/>
        <v>2.7772869752093779E-5</v>
      </c>
      <c r="O51" s="98">
        <f t="shared" ca="1" si="14"/>
        <v>140874468318.1579</v>
      </c>
      <c r="P51" s="97">
        <f t="shared" ca="1" si="15"/>
        <v>6778741912.0319529</v>
      </c>
      <c r="Q51" s="97">
        <f t="shared" ca="1" si="16"/>
        <v>19506624.128045771</v>
      </c>
      <c r="R51" s="32">
        <f t="shared" ca="1" si="5"/>
        <v>5.2699971301788939E-3</v>
      </c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</row>
    <row r="52" spans="1:35" x14ac:dyDescent="0.2">
      <c r="A52" s="94">
        <v>57861.5</v>
      </c>
      <c r="B52" s="94">
        <v>-3.782100000535138E-3</v>
      </c>
      <c r="C52" s="94">
        <v>1</v>
      </c>
      <c r="D52" s="96">
        <f t="shared" si="6"/>
        <v>5.7861500000000001</v>
      </c>
      <c r="E52" s="96">
        <f t="shared" si="6"/>
        <v>-3.782100000535138E-3</v>
      </c>
      <c r="F52" s="97">
        <f t="shared" si="7"/>
        <v>5.7861500000000001</v>
      </c>
      <c r="G52" s="97">
        <f t="shared" si="7"/>
        <v>-3.782100000535138E-3</v>
      </c>
      <c r="H52" s="97">
        <f t="shared" si="8"/>
        <v>33.4795318225</v>
      </c>
      <c r="I52" s="97">
        <f t="shared" si="9"/>
        <v>193.71759305475837</v>
      </c>
      <c r="J52" s="97">
        <f t="shared" si="10"/>
        <v>1120.8790510537901</v>
      </c>
      <c r="K52" s="97">
        <f t="shared" si="11"/>
        <v>-2.1883797918096391E-2</v>
      </c>
      <c r="L52" s="97">
        <f t="shared" si="12"/>
        <v>-0.12662293732379343</v>
      </c>
      <c r="M52" s="97">
        <f t="shared" ca="1" si="4"/>
        <v>4.3406652238670851E-3</v>
      </c>
      <c r="N52" s="97">
        <f t="shared" ca="1" si="13"/>
        <v>6.5979314890758094E-5</v>
      </c>
      <c r="O52" s="98">
        <f t="shared" ca="1" si="14"/>
        <v>97556341081.094406</v>
      </c>
      <c r="P52" s="97">
        <f t="shared" ca="1" si="15"/>
        <v>4201168935.9308176</v>
      </c>
      <c r="Q52" s="97">
        <f t="shared" ca="1" si="16"/>
        <v>10567160.615702115</v>
      </c>
      <c r="R52" s="32">
        <f t="shared" ca="1" si="5"/>
        <v>-8.122765224402223E-3</v>
      </c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</row>
    <row r="53" spans="1:35" x14ac:dyDescent="0.2">
      <c r="A53" s="94">
        <v>57960</v>
      </c>
      <c r="B53" s="94">
        <v>2.8160000001662411E-3</v>
      </c>
      <c r="C53" s="94">
        <v>1</v>
      </c>
      <c r="D53" s="96">
        <f t="shared" si="6"/>
        <v>5.7960000000000003</v>
      </c>
      <c r="E53" s="96">
        <f t="shared" si="6"/>
        <v>2.8160000001662411E-3</v>
      </c>
      <c r="F53" s="97">
        <f t="shared" si="7"/>
        <v>5.7960000000000003</v>
      </c>
      <c r="G53" s="97">
        <f t="shared" si="7"/>
        <v>2.8160000001662411E-3</v>
      </c>
      <c r="H53" s="97">
        <f t="shared" si="8"/>
        <v>33.593616000000004</v>
      </c>
      <c r="I53" s="97">
        <f t="shared" si="9"/>
        <v>194.70859833600002</v>
      </c>
      <c r="J53" s="97">
        <f t="shared" si="10"/>
        <v>1128.5310359554562</v>
      </c>
      <c r="K53" s="97">
        <f t="shared" si="11"/>
        <v>1.6321536000963532E-2</v>
      </c>
      <c r="L53" s="97">
        <f t="shared" si="12"/>
        <v>9.4599622661584643E-2</v>
      </c>
      <c r="M53" s="97">
        <f t="shared" ca="1" si="4"/>
        <v>4.3516123399736928E-3</v>
      </c>
      <c r="N53" s="97">
        <f t="shared" ca="1" si="13"/>
        <v>2.3581052581689167E-6</v>
      </c>
      <c r="O53" s="98">
        <f t="shared" ca="1" si="14"/>
        <v>82627041705.350296</v>
      </c>
      <c r="P53" s="97">
        <f t="shared" ca="1" si="15"/>
        <v>3352119226.442224</v>
      </c>
      <c r="Q53" s="97">
        <f t="shared" ca="1" si="16"/>
        <v>7786417.8914246392</v>
      </c>
      <c r="R53" s="32">
        <f t="shared" ca="1" si="5"/>
        <v>-1.5356123398074517E-3</v>
      </c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</row>
    <row r="54" spans="1:35" x14ac:dyDescent="0.2">
      <c r="A54" s="94">
        <v>58054.5</v>
      </c>
      <c r="B54" s="94">
        <v>7.1157000056700781E-3</v>
      </c>
      <c r="C54" s="94">
        <v>1</v>
      </c>
      <c r="D54" s="96">
        <f t="shared" si="6"/>
        <v>5.8054500000000004</v>
      </c>
      <c r="E54" s="96">
        <f t="shared" si="6"/>
        <v>7.1157000056700781E-3</v>
      </c>
      <c r="F54" s="97">
        <f t="shared" si="7"/>
        <v>5.8054500000000004</v>
      </c>
      <c r="G54" s="97">
        <f t="shared" si="7"/>
        <v>7.1157000056700781E-3</v>
      </c>
      <c r="H54" s="97">
        <f t="shared" si="8"/>
        <v>33.703249702500003</v>
      </c>
      <c r="I54" s="97">
        <f t="shared" si="9"/>
        <v>195.66253098537865</v>
      </c>
      <c r="J54" s="97">
        <f t="shared" si="10"/>
        <v>1135.9090405090665</v>
      </c>
      <c r="K54" s="97">
        <f t="shared" si="11"/>
        <v>4.1309840597917355E-2</v>
      </c>
      <c r="L54" s="97">
        <f t="shared" si="12"/>
        <v>0.23982221409917934</v>
      </c>
      <c r="M54" s="97">
        <f t="shared" ca="1" si="4"/>
        <v>4.361199836428048E-3</v>
      </c>
      <c r="N54" s="97">
        <f t="shared" ca="1" si="13"/>
        <v>7.5872711823543724E-6</v>
      </c>
      <c r="O54" s="98">
        <f t="shared" ca="1" si="14"/>
        <v>69548042685.89798</v>
      </c>
      <c r="P54" s="97">
        <f t="shared" ca="1" si="15"/>
        <v>2631977450.4213352</v>
      </c>
      <c r="Q54" s="97">
        <f t="shared" ca="1" si="16"/>
        <v>5530995.4320525546</v>
      </c>
      <c r="R54" s="32">
        <f t="shared" ca="1" si="5"/>
        <v>2.7545001692420301E-3</v>
      </c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</row>
    <row r="55" spans="1:35" x14ac:dyDescent="0.2">
      <c r="A55" s="94">
        <v>58077.5</v>
      </c>
      <c r="B55" s="94">
        <v>3.3315000036964193E-3</v>
      </c>
      <c r="C55" s="94">
        <v>1</v>
      </c>
      <c r="D55" s="96">
        <f t="shared" si="6"/>
        <v>5.8077500000000004</v>
      </c>
      <c r="E55" s="96">
        <f t="shared" si="6"/>
        <v>3.3315000036964193E-3</v>
      </c>
      <c r="F55" s="97">
        <f t="shared" si="7"/>
        <v>5.8077500000000004</v>
      </c>
      <c r="G55" s="97">
        <f t="shared" si="7"/>
        <v>3.3315000036964193E-3</v>
      </c>
      <c r="H55" s="97">
        <f t="shared" si="8"/>
        <v>33.729960062500005</v>
      </c>
      <c r="I55" s="97">
        <f t="shared" si="9"/>
        <v>195.89517555298443</v>
      </c>
      <c r="J55" s="97">
        <f t="shared" si="10"/>
        <v>1137.7102058178455</v>
      </c>
      <c r="K55" s="97">
        <f t="shared" si="11"/>
        <v>1.9348519146467881E-2</v>
      </c>
      <c r="L55" s="97">
        <f t="shared" si="12"/>
        <v>0.11237136207289884</v>
      </c>
      <c r="M55" s="97">
        <f t="shared" ca="1" si="4"/>
        <v>4.3633977106483091E-3</v>
      </c>
      <c r="N55" s="97">
        <f t="shared" ca="1" si="13"/>
        <v>1.0648128776125681E-6</v>
      </c>
      <c r="O55" s="98">
        <f t="shared" ca="1" si="14"/>
        <v>66546707014.809425</v>
      </c>
      <c r="P55" s="97">
        <f t="shared" ca="1" si="15"/>
        <v>2470503315.5484109</v>
      </c>
      <c r="Q55" s="97">
        <f t="shared" ca="1" si="16"/>
        <v>5042271.0658771703</v>
      </c>
      <c r="R55" s="32">
        <f t="shared" ca="1" si="5"/>
        <v>-1.0318977069518898E-3</v>
      </c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</row>
    <row r="56" spans="1:35" x14ac:dyDescent="0.2">
      <c r="A56" s="94">
        <v>58078</v>
      </c>
      <c r="B56" s="94">
        <v>4.6188000051188283E-3</v>
      </c>
      <c r="C56" s="94">
        <v>1</v>
      </c>
      <c r="D56" s="96">
        <f t="shared" si="6"/>
        <v>5.8078000000000003</v>
      </c>
      <c r="E56" s="96">
        <f t="shared" si="6"/>
        <v>4.6188000051188283E-3</v>
      </c>
      <c r="F56" s="97">
        <f t="shared" si="7"/>
        <v>5.8078000000000003</v>
      </c>
      <c r="G56" s="97">
        <f t="shared" si="7"/>
        <v>4.6188000051188283E-3</v>
      </c>
      <c r="H56" s="97">
        <f t="shared" si="8"/>
        <v>33.730540840000003</v>
      </c>
      <c r="I56" s="97">
        <f t="shared" si="9"/>
        <v>195.90023509055203</v>
      </c>
      <c r="J56" s="97">
        <f t="shared" si="10"/>
        <v>1137.7493853589081</v>
      </c>
      <c r="K56" s="97">
        <f t="shared" si="11"/>
        <v>2.6825066669729131E-2</v>
      </c>
      <c r="L56" s="97">
        <f t="shared" si="12"/>
        <v>0.15579462220445287</v>
      </c>
      <c r="M56" s="97">
        <f t="shared" ca="1" si="4"/>
        <v>4.3634449009986587E-3</v>
      </c>
      <c r="N56" s="97">
        <f t="shared" ca="1" si="13"/>
        <v>6.5206229200222659E-8</v>
      </c>
      <c r="O56" s="98">
        <f t="shared" ca="1" si="14"/>
        <v>66482245778.237061</v>
      </c>
      <c r="P56" s="97">
        <f t="shared" ca="1" si="15"/>
        <v>2467052543.5300603</v>
      </c>
      <c r="Q56" s="97">
        <f t="shared" ca="1" si="16"/>
        <v>5031906.3128487356</v>
      </c>
      <c r="R56" s="32">
        <f t="shared" ca="1" si="5"/>
        <v>2.553551041201696E-4</v>
      </c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</row>
    <row r="57" spans="1:35" x14ac:dyDescent="0.2">
      <c r="A57" s="94">
        <v>58089</v>
      </c>
      <c r="B57" s="94">
        <v>8.939399995142594E-3</v>
      </c>
      <c r="C57" s="94">
        <v>1</v>
      </c>
      <c r="D57" s="96">
        <f t="shared" si="6"/>
        <v>5.8089000000000004</v>
      </c>
      <c r="E57" s="96">
        <f t="shared" si="6"/>
        <v>8.939399995142594E-3</v>
      </c>
      <c r="F57" s="97">
        <f t="shared" si="7"/>
        <v>5.8089000000000004</v>
      </c>
      <c r="G57" s="97">
        <f t="shared" si="7"/>
        <v>8.939399995142594E-3</v>
      </c>
      <c r="H57" s="97">
        <f t="shared" si="8"/>
        <v>33.743319210000003</v>
      </c>
      <c r="I57" s="97">
        <f t="shared" si="9"/>
        <v>196.01156695896904</v>
      </c>
      <c r="J57" s="97">
        <f t="shared" si="10"/>
        <v>1138.6115913079555</v>
      </c>
      <c r="K57" s="97">
        <f t="shared" si="11"/>
        <v>5.1928080631783821E-2</v>
      </c>
      <c r="L57" s="97">
        <f t="shared" si="12"/>
        <v>0.30164502758196904</v>
      </c>
      <c r="M57" s="97">
        <f t="shared" ca="1" si="4"/>
        <v>4.3644767419153963E-3</v>
      </c>
      <c r="N57" s="97">
        <f t="shared" ca="1" si="13"/>
        <v>2.0929922772918928E-5</v>
      </c>
      <c r="O57" s="98">
        <f t="shared" ca="1" si="14"/>
        <v>65072533896.66407</v>
      </c>
      <c r="P57" s="97">
        <f t="shared" ca="1" si="15"/>
        <v>2391775074.5304813</v>
      </c>
      <c r="Q57" s="97">
        <f t="shared" ca="1" si="16"/>
        <v>4806670.9214674011</v>
      </c>
      <c r="R57" s="32">
        <f t="shared" ca="1" si="5"/>
        <v>4.5749232532271977E-3</v>
      </c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</row>
    <row r="58" spans="1:35" x14ac:dyDescent="0.2">
      <c r="A58" s="94">
        <v>58392</v>
      </c>
      <c r="B58" s="94">
        <v>4.0432000023429282E-3</v>
      </c>
      <c r="C58" s="94">
        <v>1</v>
      </c>
      <c r="D58" s="96">
        <f t="shared" si="6"/>
        <v>5.8391999999999999</v>
      </c>
      <c r="E58" s="96">
        <f t="shared" si="6"/>
        <v>4.0432000023429282E-3</v>
      </c>
      <c r="F58" s="97">
        <f t="shared" si="7"/>
        <v>5.8391999999999999</v>
      </c>
      <c r="G58" s="97">
        <f t="shared" si="7"/>
        <v>4.0432000023429282E-3</v>
      </c>
      <c r="H58" s="97">
        <f t="shared" si="8"/>
        <v>34.09625664</v>
      </c>
      <c r="I58" s="97">
        <f t="shared" si="9"/>
        <v>199.094861772288</v>
      </c>
      <c r="J58" s="97">
        <f t="shared" si="10"/>
        <v>1162.5547168607441</v>
      </c>
      <c r="K58" s="97">
        <f t="shared" si="11"/>
        <v>2.3609053453680827E-2</v>
      </c>
      <c r="L58" s="97">
        <f t="shared" si="12"/>
        <v>0.1378579849267331</v>
      </c>
      <c r="M58" s="97">
        <f t="shared" ca="1" si="4"/>
        <v>4.3881257800854334E-3</v>
      </c>
      <c r="N58" s="97">
        <f t="shared" ca="1" si="13"/>
        <v>1.1897379215127211E-7</v>
      </c>
      <c r="O58" s="98">
        <f t="shared" ca="1" si="14"/>
        <v>32462880531.994335</v>
      </c>
      <c r="P58" s="97">
        <f t="shared" ca="1" si="15"/>
        <v>789402240.40899467</v>
      </c>
      <c r="Q58" s="97">
        <f t="shared" ca="1" si="16"/>
        <v>655023.07642277249</v>
      </c>
      <c r="R58" s="32">
        <f t="shared" ca="1" si="5"/>
        <v>-3.4492577774250521E-4</v>
      </c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</row>
    <row r="59" spans="1:35" x14ac:dyDescent="0.2">
      <c r="A59" s="94">
        <v>59072.5</v>
      </c>
      <c r="B59" s="94">
        <v>1.0058500003651716E-2</v>
      </c>
      <c r="C59" s="94">
        <v>1</v>
      </c>
      <c r="D59" s="96">
        <f t="shared" si="6"/>
        <v>5.9072500000000003</v>
      </c>
      <c r="E59" s="96">
        <f t="shared" si="6"/>
        <v>1.0058500003651716E-2</v>
      </c>
      <c r="F59" s="97">
        <f t="shared" si="7"/>
        <v>5.9072500000000003</v>
      </c>
      <c r="G59" s="97">
        <f t="shared" si="7"/>
        <v>1.0058500003651716E-2</v>
      </c>
      <c r="H59" s="97">
        <f t="shared" si="8"/>
        <v>34.895602562500002</v>
      </c>
      <c r="I59" s="97">
        <f t="shared" si="9"/>
        <v>206.13704823732814</v>
      </c>
      <c r="J59" s="97">
        <f t="shared" si="10"/>
        <v>1217.7030781999567</v>
      </c>
      <c r="K59" s="97">
        <f t="shared" si="11"/>
        <v>5.9418074146571603E-2</v>
      </c>
      <c r="L59" s="97">
        <f t="shared" si="12"/>
        <v>0.35099741850233512</v>
      </c>
      <c r="M59" s="97">
        <f t="shared" ca="1" si="4"/>
        <v>4.4076596795136203E-3</v>
      </c>
      <c r="N59" s="97">
        <f t="shared" ca="1" si="13"/>
        <v>3.1931996368905137E-5</v>
      </c>
      <c r="O59" s="98">
        <f t="shared" ca="1" si="14"/>
        <v>304184711.8995651</v>
      </c>
      <c r="P59" s="97">
        <f t="shared" ca="1" si="15"/>
        <v>290740347.63625646</v>
      </c>
      <c r="Q59" s="97">
        <f t="shared" ca="1" si="16"/>
        <v>4781980.0517974515</v>
      </c>
      <c r="R59" s="32">
        <f t="shared" ca="1" si="5"/>
        <v>5.6508403241380956E-3</v>
      </c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</row>
    <row r="60" spans="1:35" x14ac:dyDescent="0.2">
      <c r="A60" s="94">
        <v>59182.5</v>
      </c>
      <c r="B60" s="94">
        <v>8.2645000002230518E-3</v>
      </c>
      <c r="C60" s="94">
        <v>1</v>
      </c>
      <c r="D60" s="96">
        <f t="shared" si="6"/>
        <v>5.9182499999999996</v>
      </c>
      <c r="E60" s="96">
        <f t="shared" si="6"/>
        <v>8.2645000002230518E-3</v>
      </c>
      <c r="F60" s="97">
        <f t="shared" si="7"/>
        <v>5.9182499999999996</v>
      </c>
      <c r="G60" s="97">
        <f t="shared" si="7"/>
        <v>8.2645000002230518E-3</v>
      </c>
      <c r="H60" s="97">
        <f t="shared" si="8"/>
        <v>35.025683062499994</v>
      </c>
      <c r="I60" s="97">
        <f t="shared" si="9"/>
        <v>207.29074878464058</v>
      </c>
      <c r="J60" s="97">
        <f t="shared" si="10"/>
        <v>1226.798473994699</v>
      </c>
      <c r="K60" s="97">
        <f t="shared" si="11"/>
        <v>4.8911377126320071E-2</v>
      </c>
      <c r="L60" s="97">
        <f t="shared" si="12"/>
        <v>0.28946975767784372</v>
      </c>
      <c r="M60" s="97">
        <f t="shared" ca="1" si="4"/>
        <v>4.406454524634118E-3</v>
      </c>
      <c r="N60" s="97">
        <f t="shared" ca="1" si="13"/>
        <v>1.4884514891712242E-5</v>
      </c>
      <c r="O60" s="98">
        <f t="shared" ca="1" si="14"/>
        <v>66367363.649938107</v>
      </c>
      <c r="P60" s="97">
        <f t="shared" ca="1" si="15"/>
        <v>582868693.54243147</v>
      </c>
      <c r="Q60" s="97">
        <f t="shared" ca="1" si="16"/>
        <v>7058461.6805165866</v>
      </c>
      <c r="R60" s="32">
        <f t="shared" ca="1" si="5"/>
        <v>3.8580454755889337E-3</v>
      </c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</row>
    <row r="61" spans="1:35" x14ac:dyDescent="0.2">
      <c r="A61" s="94">
        <v>59501</v>
      </c>
      <c r="B61" s="94">
        <v>3.2745999997132458E-3</v>
      </c>
      <c r="C61" s="94">
        <v>1</v>
      </c>
      <c r="D61" s="96">
        <f t="shared" si="6"/>
        <v>5.9500999999999999</v>
      </c>
      <c r="E61" s="96">
        <f t="shared" si="6"/>
        <v>3.2745999997132458E-3</v>
      </c>
      <c r="F61" s="97">
        <f t="shared" si="7"/>
        <v>5.9500999999999999</v>
      </c>
      <c r="G61" s="97">
        <f t="shared" si="7"/>
        <v>3.2745999997132458E-3</v>
      </c>
      <c r="H61" s="97">
        <f t="shared" si="8"/>
        <v>35.403690009999998</v>
      </c>
      <c r="I61" s="97">
        <f t="shared" si="9"/>
        <v>210.65549592850098</v>
      </c>
      <c r="J61" s="97">
        <f t="shared" si="10"/>
        <v>1253.4212663241738</v>
      </c>
      <c r="K61" s="97">
        <f t="shared" si="11"/>
        <v>1.9484197458293783E-2</v>
      </c>
      <c r="L61" s="97">
        <f t="shared" si="12"/>
        <v>0.11593292329659384</v>
      </c>
      <c r="M61" s="97">
        <f t="shared" ca="1" si="4"/>
        <v>4.3961176817636505E-3</v>
      </c>
      <c r="N61" s="97">
        <f t="shared" ca="1" si="13"/>
        <v>1.2578019111517126E-6</v>
      </c>
      <c r="O61" s="98">
        <f t="shared" ca="1" si="14"/>
        <v>6578445483.1641512</v>
      </c>
      <c r="P61" s="97">
        <f t="shared" ca="1" si="15"/>
        <v>1967112265.0643103</v>
      </c>
      <c r="Q61" s="97">
        <f t="shared" ca="1" si="16"/>
        <v>15961579.846103506</v>
      </c>
      <c r="R61" s="32">
        <f t="shared" ca="1" si="5"/>
        <v>-1.1215176820504047E-3</v>
      </c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</row>
    <row r="62" spans="1:35" x14ac:dyDescent="0.2">
      <c r="A62" s="94">
        <v>59508.5</v>
      </c>
      <c r="B62" s="94">
        <v>1.2584099997184239E-2</v>
      </c>
      <c r="C62" s="94">
        <v>1</v>
      </c>
      <c r="D62" s="96">
        <f t="shared" si="6"/>
        <v>5.95085</v>
      </c>
      <c r="E62" s="96">
        <f t="shared" si="6"/>
        <v>1.2584099997184239E-2</v>
      </c>
      <c r="F62" s="97">
        <f t="shared" si="7"/>
        <v>5.95085</v>
      </c>
      <c r="G62" s="97">
        <f t="shared" si="7"/>
        <v>1.2584099997184239E-2</v>
      </c>
      <c r="H62" s="97">
        <f t="shared" si="8"/>
        <v>35.4126157225</v>
      </c>
      <c r="I62" s="97">
        <f t="shared" si="9"/>
        <v>210.73516427223913</v>
      </c>
      <c r="J62" s="97">
        <f t="shared" si="10"/>
        <v>1254.0533523094543</v>
      </c>
      <c r="K62" s="97">
        <f t="shared" si="11"/>
        <v>7.4886091468243834E-2</v>
      </c>
      <c r="L62" s="97">
        <f t="shared" si="12"/>
        <v>0.44563589741379883</v>
      </c>
      <c r="M62" s="97">
        <f t="shared" ca="1" si="4"/>
        <v>4.3957515998520047E-3</v>
      </c>
      <c r="N62" s="97">
        <f t="shared" ca="1" si="13"/>
        <v>6.7049049476093376E-5</v>
      </c>
      <c r="O62" s="98">
        <f t="shared" ca="1" si="14"/>
        <v>6856752956.503993</v>
      </c>
      <c r="P62" s="97">
        <f t="shared" ca="1" si="15"/>
        <v>2009032114.618525</v>
      </c>
      <c r="Q62" s="97">
        <f t="shared" ca="1" si="16"/>
        <v>16211166.1731974</v>
      </c>
      <c r="R62" s="32">
        <f t="shared" ca="1" si="5"/>
        <v>8.1883483973322346E-3</v>
      </c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</row>
    <row r="63" spans="1:35" x14ac:dyDescent="0.2">
      <c r="A63" s="94">
        <v>59527.5</v>
      </c>
      <c r="B63" s="94">
        <v>1.0501500008103903E-2</v>
      </c>
      <c r="C63" s="94">
        <v>1</v>
      </c>
      <c r="D63" s="96">
        <f t="shared" si="6"/>
        <v>5.95275</v>
      </c>
      <c r="E63" s="96">
        <f t="shared" si="6"/>
        <v>1.0501500008103903E-2</v>
      </c>
      <c r="F63" s="97">
        <f t="shared" si="7"/>
        <v>5.95275</v>
      </c>
      <c r="G63" s="97">
        <f t="shared" si="7"/>
        <v>1.0501500008103903E-2</v>
      </c>
      <c r="H63" s="97">
        <f t="shared" si="8"/>
        <v>35.435232562499998</v>
      </c>
      <c r="I63" s="97">
        <f t="shared" si="9"/>
        <v>210.93708063642185</v>
      </c>
      <c r="J63" s="97">
        <f t="shared" si="10"/>
        <v>1255.6557067584602</v>
      </c>
      <c r="K63" s="97">
        <f t="shared" si="11"/>
        <v>6.251280417324051E-2</v>
      </c>
      <c r="L63" s="97">
        <f t="shared" si="12"/>
        <v>0.37212309504225743</v>
      </c>
      <c r="M63" s="97">
        <f t="shared" ca="1" si="4"/>
        <v>4.3947989306110657E-3</v>
      </c>
      <c r="N63" s="97">
        <f t="shared" ca="1" si="13"/>
        <v>3.7291798049852187E-5</v>
      </c>
      <c r="O63" s="98">
        <f t="shared" ca="1" si="14"/>
        <v>7586879292.6979523</v>
      </c>
      <c r="P63" s="97">
        <f t="shared" ca="1" si="15"/>
        <v>2117097169.0539968</v>
      </c>
      <c r="Q63" s="97">
        <f t="shared" ca="1" si="16"/>
        <v>16851437.200903006</v>
      </c>
      <c r="R63" s="32">
        <f t="shared" ca="1" si="5"/>
        <v>6.1067010774928376E-3</v>
      </c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</row>
    <row r="64" spans="1:35" x14ac:dyDescent="0.2">
      <c r="A64" s="94">
        <v>59546.5</v>
      </c>
      <c r="B64" s="94">
        <v>9.4189000010374002E-3</v>
      </c>
      <c r="C64" s="94">
        <v>1</v>
      </c>
      <c r="D64" s="96">
        <f t="shared" si="6"/>
        <v>5.95465</v>
      </c>
      <c r="E64" s="96">
        <f t="shared" si="6"/>
        <v>9.4189000010374002E-3</v>
      </c>
      <c r="F64" s="97">
        <f t="shared" si="7"/>
        <v>5.95465</v>
      </c>
      <c r="G64" s="97">
        <f t="shared" si="7"/>
        <v>9.4189000010374002E-3</v>
      </c>
      <c r="H64" s="97">
        <f t="shared" si="8"/>
        <v>35.457856622500003</v>
      </c>
      <c r="I64" s="97">
        <f t="shared" si="9"/>
        <v>211.13912593716964</v>
      </c>
      <c r="J64" s="97">
        <f t="shared" si="10"/>
        <v>1257.2595962617672</v>
      </c>
      <c r="K64" s="97">
        <f t="shared" si="11"/>
        <v>5.6086252891177357E-2</v>
      </c>
      <c r="L64" s="97">
        <f t="shared" si="12"/>
        <v>0.33397400577844927</v>
      </c>
      <c r="M64" s="97">
        <f t="shared" ca="1" si="4"/>
        <v>4.3938100370003175E-3</v>
      </c>
      <c r="N64" s="97">
        <f t="shared" ca="1" si="13"/>
        <v>2.5251529146666211E-5</v>
      </c>
      <c r="O64" s="98">
        <f t="shared" ca="1" si="14"/>
        <v>8352847835.198947</v>
      </c>
      <c r="P64" s="97">
        <f t="shared" ca="1" si="15"/>
        <v>2227831252.0359173</v>
      </c>
      <c r="Q64" s="97">
        <f t="shared" ca="1" si="16"/>
        <v>17503114.585445493</v>
      </c>
      <c r="R64" s="32">
        <f t="shared" ca="1" si="5"/>
        <v>5.0250899640370827E-3</v>
      </c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</row>
    <row r="65" spans="1:35" x14ac:dyDescent="0.2">
      <c r="A65" s="94">
        <v>59626</v>
      </c>
      <c r="B65" s="94">
        <v>-9.0040000213775784E-4</v>
      </c>
      <c r="C65" s="94">
        <v>1</v>
      </c>
      <c r="D65" s="96">
        <f t="shared" si="6"/>
        <v>5.9626000000000001</v>
      </c>
      <c r="E65" s="96">
        <f t="shared" si="6"/>
        <v>-9.0040000213775784E-4</v>
      </c>
      <c r="F65" s="97">
        <f t="shared" si="7"/>
        <v>5.9626000000000001</v>
      </c>
      <c r="G65" s="97">
        <f t="shared" si="7"/>
        <v>-9.0040000213775784E-4</v>
      </c>
      <c r="H65" s="97">
        <f t="shared" si="8"/>
        <v>35.552598760000002</v>
      </c>
      <c r="I65" s="97">
        <f t="shared" si="9"/>
        <v>211.98592536637602</v>
      </c>
      <c r="J65" s="97">
        <f t="shared" si="10"/>
        <v>1263.9872785895536</v>
      </c>
      <c r="K65" s="97">
        <f t="shared" si="11"/>
        <v>-5.3687250527465948E-3</v>
      </c>
      <c r="L65" s="97">
        <f t="shared" si="12"/>
        <v>-3.2011559999506847E-2</v>
      </c>
      <c r="M65" s="97">
        <f t="shared" ca="1" si="4"/>
        <v>4.3892794115414357E-3</v>
      </c>
      <c r="N65" s="97">
        <f t="shared" ca="1" si="13"/>
        <v>2.7980708299501458E-5</v>
      </c>
      <c r="O65" s="98">
        <f t="shared" ca="1" si="14"/>
        <v>11943136258.89016</v>
      </c>
      <c r="P65" s="97">
        <f t="shared" ca="1" si="15"/>
        <v>2719841317.3467798</v>
      </c>
      <c r="Q65" s="97">
        <f t="shared" ca="1" si="16"/>
        <v>20352331.027457889</v>
      </c>
      <c r="R65" s="32">
        <f t="shared" ca="1" si="5"/>
        <v>-5.2896794136791936E-3</v>
      </c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</row>
    <row r="66" spans="1:35" x14ac:dyDescent="0.2">
      <c r="A66" s="94">
        <v>59626</v>
      </c>
      <c r="B66" s="94">
        <v>1.3099600000714418E-2</v>
      </c>
      <c r="C66" s="94">
        <v>1</v>
      </c>
      <c r="D66" s="96">
        <f t="shared" si="6"/>
        <v>5.9626000000000001</v>
      </c>
      <c r="E66" s="96">
        <f t="shared" si="6"/>
        <v>1.3099600000714418E-2</v>
      </c>
      <c r="F66" s="97">
        <f t="shared" si="7"/>
        <v>5.9626000000000001</v>
      </c>
      <c r="G66" s="97">
        <f t="shared" si="7"/>
        <v>1.3099600000714418E-2</v>
      </c>
      <c r="H66" s="97">
        <f t="shared" si="8"/>
        <v>35.552598760000002</v>
      </c>
      <c r="I66" s="97">
        <f t="shared" si="9"/>
        <v>211.98592536637602</v>
      </c>
      <c r="J66" s="97">
        <f t="shared" si="10"/>
        <v>1263.9872785895536</v>
      </c>
      <c r="K66" s="97">
        <f t="shared" si="11"/>
        <v>7.8107674964259785E-2</v>
      </c>
      <c r="L66" s="97">
        <f t="shared" si="12"/>
        <v>0.46572482274189542</v>
      </c>
      <c r="M66" s="97">
        <f t="shared" ca="1" si="4"/>
        <v>4.3892794115414357E-3</v>
      </c>
      <c r="N66" s="97">
        <f t="shared" ca="1" si="13"/>
        <v>7.5869684766170756E-5</v>
      </c>
      <c r="O66" s="98">
        <f t="shared" ca="1" si="14"/>
        <v>11943136258.89016</v>
      </c>
      <c r="P66" s="97">
        <f t="shared" ca="1" si="15"/>
        <v>2719841317.3467798</v>
      </c>
      <c r="Q66" s="97">
        <f t="shared" ca="1" si="16"/>
        <v>20352331.027457889</v>
      </c>
      <c r="R66" s="32">
        <f t="shared" ca="1" si="5"/>
        <v>8.7103205891729818E-3</v>
      </c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</row>
    <row r="67" spans="1:35" x14ac:dyDescent="0.2">
      <c r="A67" s="94">
        <v>60466</v>
      </c>
      <c r="B67" s="94">
        <v>5.7635999983176589E-3</v>
      </c>
      <c r="C67" s="94">
        <v>1</v>
      </c>
      <c r="D67" s="96">
        <f t="shared" si="6"/>
        <v>6.0465999999999998</v>
      </c>
      <c r="E67" s="96">
        <f t="shared" si="6"/>
        <v>5.7635999983176589E-3</v>
      </c>
      <c r="F67" s="97">
        <f t="shared" si="7"/>
        <v>6.0465999999999998</v>
      </c>
      <c r="G67" s="97">
        <f t="shared" si="7"/>
        <v>5.7635999983176589E-3</v>
      </c>
      <c r="H67" s="97">
        <f t="shared" si="8"/>
        <v>36.561371559999998</v>
      </c>
      <c r="I67" s="97">
        <f t="shared" si="9"/>
        <v>221.07198927469597</v>
      </c>
      <c r="J67" s="97">
        <f t="shared" si="10"/>
        <v>1336.7338903483765</v>
      </c>
      <c r="K67" s="97">
        <f t="shared" si="11"/>
        <v>3.4850183749827554E-2</v>
      </c>
      <c r="L67" s="97">
        <f t="shared" si="12"/>
        <v>0.21072512106170729</v>
      </c>
      <c r="M67" s="97">
        <f t="shared" ca="1" si="4"/>
        <v>4.3026566039154335E-3</v>
      </c>
      <c r="N67" s="97">
        <f t="shared" ca="1" si="13"/>
        <v>2.1343556016474966E-6</v>
      </c>
      <c r="O67" s="98">
        <f t="shared" ca="1" si="14"/>
        <v>85231161729.892151</v>
      </c>
      <c r="P67" s="97">
        <f t="shared" ca="1" si="15"/>
        <v>10535876265.903008</v>
      </c>
      <c r="Q67" s="97">
        <f t="shared" ca="1" si="16"/>
        <v>61569109.217073753</v>
      </c>
      <c r="R67" s="32">
        <f t="shared" ca="1" si="5"/>
        <v>1.4609433944022254E-3</v>
      </c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</row>
    <row r="68" spans="1:35" x14ac:dyDescent="0.2">
      <c r="A68" s="94">
        <v>60564.5</v>
      </c>
      <c r="B68" s="94">
        <v>1.2361699999019038E-2</v>
      </c>
      <c r="C68" s="94">
        <v>1</v>
      </c>
      <c r="D68" s="96">
        <f t="shared" si="6"/>
        <v>6.0564499999999999</v>
      </c>
      <c r="E68" s="96">
        <f t="shared" si="6"/>
        <v>1.2361699999019038E-2</v>
      </c>
      <c r="F68" s="97">
        <f t="shared" si="7"/>
        <v>6.0564499999999999</v>
      </c>
      <c r="G68" s="97">
        <f t="shared" si="7"/>
        <v>1.2361699999019038E-2</v>
      </c>
      <c r="H68" s="97">
        <f t="shared" si="8"/>
        <v>36.6805866025</v>
      </c>
      <c r="I68" s="97">
        <f t="shared" si="9"/>
        <v>222.15413872871113</v>
      </c>
      <c r="J68" s="97">
        <f t="shared" si="10"/>
        <v>1345.4654335035025</v>
      </c>
      <c r="K68" s="97">
        <f t="shared" si="11"/>
        <v>7.4868017959058855E-2</v>
      </c>
      <c r="L68" s="97">
        <f t="shared" si="12"/>
        <v>0.453434407368142</v>
      </c>
      <c r="M68" s="97">
        <f t="shared" ca="1" si="4"/>
        <v>4.2878610121489524E-3</v>
      </c>
      <c r="N68" s="97">
        <f t="shared" ca="1" si="13"/>
        <v>6.5186875985903371E-5</v>
      </c>
      <c r="O68" s="98">
        <f t="shared" ca="1" si="14"/>
        <v>97718579550.57225</v>
      </c>
      <c r="P68" s="97">
        <f t="shared" ca="1" si="15"/>
        <v>11738832715.345867</v>
      </c>
      <c r="Q68" s="97">
        <f t="shared" ca="1" si="16"/>
        <v>67609289.867710009</v>
      </c>
      <c r="R68" s="32">
        <f t="shared" ca="1" si="5"/>
        <v>8.0738389868700855E-3</v>
      </c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</row>
    <row r="69" spans="1:35" x14ac:dyDescent="0.2">
      <c r="A69" s="94">
        <v>60644</v>
      </c>
      <c r="B69" s="94">
        <v>1.2042399997881148E-2</v>
      </c>
      <c r="C69" s="94">
        <v>1</v>
      </c>
      <c r="D69" s="96">
        <f t="shared" si="6"/>
        <v>6.0644</v>
      </c>
      <c r="E69" s="96">
        <f t="shared" si="6"/>
        <v>1.2042399997881148E-2</v>
      </c>
      <c r="F69" s="97">
        <f t="shared" si="7"/>
        <v>6.0644</v>
      </c>
      <c r="G69" s="97">
        <f t="shared" si="7"/>
        <v>1.2042399997881148E-2</v>
      </c>
      <c r="H69" s="97">
        <f t="shared" si="8"/>
        <v>36.776947360000001</v>
      </c>
      <c r="I69" s="97">
        <f t="shared" si="9"/>
        <v>223.03011956998401</v>
      </c>
      <c r="J69" s="97">
        <f t="shared" si="10"/>
        <v>1352.543857120211</v>
      </c>
      <c r="K69" s="97">
        <f t="shared" si="11"/>
        <v>7.3029930547150429E-2</v>
      </c>
      <c r="L69" s="97">
        <f t="shared" si="12"/>
        <v>0.44288271081013908</v>
      </c>
      <c r="M69" s="97">
        <f t="shared" ca="1" si="4"/>
        <v>4.2752094047859013E-3</v>
      </c>
      <c r="N69" s="97">
        <f t="shared" ca="1" si="13"/>
        <v>6.0329249709467288E-5</v>
      </c>
      <c r="O69" s="98">
        <f t="shared" ca="1" si="14"/>
        <v>108342659502.17757</v>
      </c>
      <c r="P69" s="97">
        <f t="shared" ca="1" si="15"/>
        <v>12749575022.319738</v>
      </c>
      <c r="Q69" s="97">
        <f t="shared" ca="1" si="16"/>
        <v>72650744.538801536</v>
      </c>
      <c r="R69" s="32">
        <f t="shared" ca="1" si="5"/>
        <v>7.7671905930952467E-3</v>
      </c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</row>
    <row r="70" spans="1:35" x14ac:dyDescent="0.2">
      <c r="A70" s="94">
        <v>60644</v>
      </c>
      <c r="B70" s="94">
        <v>1.4042399998288602E-2</v>
      </c>
      <c r="C70" s="94">
        <v>1</v>
      </c>
      <c r="D70" s="96">
        <f t="shared" si="6"/>
        <v>6.0644</v>
      </c>
      <c r="E70" s="96">
        <f t="shared" si="6"/>
        <v>1.4042399998288602E-2</v>
      </c>
      <c r="F70" s="97">
        <f t="shared" si="7"/>
        <v>6.0644</v>
      </c>
      <c r="G70" s="97">
        <f t="shared" si="7"/>
        <v>1.4042399998288602E-2</v>
      </c>
      <c r="H70" s="97">
        <f t="shared" si="8"/>
        <v>36.776947360000001</v>
      </c>
      <c r="I70" s="97">
        <f t="shared" si="9"/>
        <v>223.03011956998401</v>
      </c>
      <c r="J70" s="97">
        <f t="shared" si="10"/>
        <v>1352.543857120211</v>
      </c>
      <c r="K70" s="97">
        <f t="shared" si="11"/>
        <v>8.5158730549621392E-2</v>
      </c>
      <c r="L70" s="97">
        <f t="shared" si="12"/>
        <v>0.51643660554512394</v>
      </c>
      <c r="M70" s="97">
        <f t="shared" ca="1" si="4"/>
        <v>4.2752094047859013E-3</v>
      </c>
      <c r="N70" s="97">
        <f t="shared" ca="1" si="13"/>
        <v>9.5398012089807627E-5</v>
      </c>
      <c r="O70" s="98">
        <f t="shared" ca="1" si="14"/>
        <v>108342659502.17757</v>
      </c>
      <c r="P70" s="97">
        <f t="shared" ca="1" si="15"/>
        <v>12749575022.319738</v>
      </c>
      <c r="Q70" s="97">
        <f t="shared" ca="1" si="16"/>
        <v>72650744.538801536</v>
      </c>
      <c r="R70" s="32">
        <f t="shared" ca="1" si="5"/>
        <v>9.7671905935027004E-3</v>
      </c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</row>
    <row r="71" spans="1:35" x14ac:dyDescent="0.2">
      <c r="A71" s="94">
        <v>60701</v>
      </c>
      <c r="B71" s="94">
        <v>8.7945999985095114E-3</v>
      </c>
      <c r="C71" s="94">
        <v>1</v>
      </c>
      <c r="D71" s="96">
        <f t="shared" si="6"/>
        <v>6.0701000000000001</v>
      </c>
      <c r="E71" s="96">
        <f t="shared" si="6"/>
        <v>8.7945999985095114E-3</v>
      </c>
      <c r="F71" s="97">
        <f t="shared" si="7"/>
        <v>6.0701000000000001</v>
      </c>
      <c r="G71" s="97">
        <f t="shared" si="7"/>
        <v>8.7945999985095114E-3</v>
      </c>
      <c r="H71" s="97">
        <f t="shared" si="8"/>
        <v>36.846114010000001</v>
      </c>
      <c r="I71" s="97">
        <f t="shared" si="9"/>
        <v>223.65959665210102</v>
      </c>
      <c r="J71" s="97">
        <f t="shared" si="10"/>
        <v>1357.6361176379185</v>
      </c>
      <c r="K71" s="97">
        <f t="shared" si="11"/>
        <v>5.3384101450952584E-2</v>
      </c>
      <c r="L71" s="97">
        <f t="shared" si="12"/>
        <v>0.3240468342174273</v>
      </c>
      <c r="M71" s="97">
        <f t="shared" ca="1" si="4"/>
        <v>4.2657480757685717E-3</v>
      </c>
      <c r="N71" s="97">
        <f t="shared" ca="1" si="13"/>
        <v>2.0510499738114305E-5</v>
      </c>
      <c r="O71" s="98">
        <f t="shared" ca="1" si="14"/>
        <v>116253507159.36569</v>
      </c>
      <c r="P71" s="97">
        <f t="shared" ca="1" si="15"/>
        <v>13495657516.202747</v>
      </c>
      <c r="Q71" s="97">
        <f t="shared" ca="1" si="16"/>
        <v>76354573.87811628</v>
      </c>
      <c r="R71" s="32">
        <f t="shared" ca="1" si="5"/>
        <v>4.5288519227409396E-3</v>
      </c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</row>
    <row r="72" spans="1:35" x14ac:dyDescent="0.2">
      <c r="A72" s="94">
        <v>60735</v>
      </c>
      <c r="B72" s="94">
        <v>1.3331000001926441E-2</v>
      </c>
      <c r="C72" s="94">
        <v>1</v>
      </c>
      <c r="D72" s="96">
        <f t="shared" si="6"/>
        <v>6.0735000000000001</v>
      </c>
      <c r="E72" s="96">
        <f t="shared" si="6"/>
        <v>1.3331000001926441E-2</v>
      </c>
      <c r="F72" s="97">
        <f t="shared" si="7"/>
        <v>6.0735000000000001</v>
      </c>
      <c r="G72" s="97">
        <f t="shared" si="7"/>
        <v>1.3331000001926441E-2</v>
      </c>
      <c r="H72" s="97">
        <f t="shared" si="8"/>
        <v>36.887402250000001</v>
      </c>
      <c r="I72" s="97">
        <f t="shared" si="9"/>
        <v>224.035637565375</v>
      </c>
      <c r="J72" s="97">
        <f t="shared" si="10"/>
        <v>1360.680444753305</v>
      </c>
      <c r="K72" s="97">
        <f t="shared" si="11"/>
        <v>8.0965828511700241E-2</v>
      </c>
      <c r="L72" s="97">
        <f t="shared" si="12"/>
        <v>0.4917459594658114</v>
      </c>
      <c r="M72" s="97">
        <f t="shared" ca="1" si="4"/>
        <v>4.2599492430399344E-3</v>
      </c>
      <c r="N72" s="97">
        <f t="shared" ca="1" si="13"/>
        <v>8.2283961870295461E-5</v>
      </c>
      <c r="O72" s="98">
        <f t="shared" ca="1" si="14"/>
        <v>121087199560.43655</v>
      </c>
      <c r="P72" s="97">
        <f t="shared" ca="1" si="15"/>
        <v>13949055680.473372</v>
      </c>
      <c r="Q72" s="97">
        <f t="shared" ca="1" si="16"/>
        <v>78598693.451421082</v>
      </c>
      <c r="R72" s="32">
        <f t="shared" ca="1" si="5"/>
        <v>9.0710507588865064E-3</v>
      </c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</row>
    <row r="73" spans="1:35" x14ac:dyDescent="0.2">
      <c r="A73" s="94">
        <v>60738.5</v>
      </c>
      <c r="B73" s="94">
        <v>1.4342099995701574E-2</v>
      </c>
      <c r="C73" s="94">
        <v>1</v>
      </c>
      <c r="D73" s="96">
        <f t="shared" si="6"/>
        <v>6.0738500000000002</v>
      </c>
      <c r="E73" s="96">
        <f t="shared" si="6"/>
        <v>1.4342099995701574E-2</v>
      </c>
      <c r="F73" s="97">
        <f t="shared" si="7"/>
        <v>6.0738500000000002</v>
      </c>
      <c r="G73" s="97">
        <f t="shared" si="7"/>
        <v>1.4342099995701574E-2</v>
      </c>
      <c r="H73" s="97">
        <f t="shared" si="8"/>
        <v>36.891653822500004</v>
      </c>
      <c r="I73" s="97">
        <f t="shared" si="9"/>
        <v>224.07437156979165</v>
      </c>
      <c r="J73" s="97">
        <f t="shared" si="10"/>
        <v>1360.9941217591791</v>
      </c>
      <c r="K73" s="97">
        <f t="shared" si="11"/>
        <v>8.7111764058892011E-2</v>
      </c>
      <c r="L73" s="97">
        <f t="shared" si="12"/>
        <v>0.5291037881291013</v>
      </c>
      <c r="M73" s="97">
        <f t="shared" ca="1" si="4"/>
        <v>4.259345719267893E-3</v>
      </c>
      <c r="N73" s="97">
        <f t="shared" ca="1" si="13"/>
        <v>1.0166193379894168E-4</v>
      </c>
      <c r="O73" s="98">
        <f t="shared" ca="1" si="14"/>
        <v>121589619144.19136</v>
      </c>
      <c r="P73" s="97">
        <f t="shared" ca="1" si="15"/>
        <v>13996080580.578756</v>
      </c>
      <c r="Q73" s="97">
        <f t="shared" ca="1" si="16"/>
        <v>78831167.442672193</v>
      </c>
      <c r="R73" s="32">
        <f t="shared" ca="1" si="5"/>
        <v>1.0082754276433681E-2</v>
      </c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</row>
    <row r="74" spans="1:35" x14ac:dyDescent="0.2">
      <c r="A74" s="94">
        <v>60780.5</v>
      </c>
      <c r="B74" s="94">
        <v>1.4752999995835125E-3</v>
      </c>
      <c r="C74" s="94">
        <v>1</v>
      </c>
      <c r="D74" s="96">
        <f t="shared" si="6"/>
        <v>6.0780500000000002</v>
      </c>
      <c r="E74" s="96">
        <f t="shared" si="6"/>
        <v>1.4752999995835125E-3</v>
      </c>
      <c r="F74" s="97">
        <f t="shared" si="7"/>
        <v>6.0780500000000002</v>
      </c>
      <c r="G74" s="97">
        <f t="shared" si="7"/>
        <v>1.4752999995835125E-3</v>
      </c>
      <c r="H74" s="97">
        <f t="shared" si="8"/>
        <v>36.942691802500001</v>
      </c>
      <c r="I74" s="97">
        <f t="shared" si="9"/>
        <v>224.53952791018514</v>
      </c>
      <c r="J74" s="97">
        <f t="shared" si="10"/>
        <v>1364.7624776145008</v>
      </c>
      <c r="K74" s="97">
        <f t="shared" si="11"/>
        <v>8.9669471624685693E-3</v>
      </c>
      <c r="L74" s="97">
        <f t="shared" si="12"/>
        <v>5.4501553200842087E-2</v>
      </c>
      <c r="M74" s="97">
        <f t="shared" ca="1" si="4"/>
        <v>4.2520075548201364E-3</v>
      </c>
      <c r="N74" s="97">
        <f t="shared" ca="1" si="13"/>
        <v>7.7101048473081485E-6</v>
      </c>
      <c r="O74" s="98">
        <f t="shared" ca="1" si="14"/>
        <v>127688514710.20099</v>
      </c>
      <c r="P74" s="97">
        <f t="shared" ca="1" si="15"/>
        <v>14565457122.952463</v>
      </c>
      <c r="Q74" s="97">
        <f t="shared" ca="1" si="16"/>
        <v>81641950.341478422</v>
      </c>
      <c r="R74" s="32">
        <f t="shared" ca="1" si="5"/>
        <v>-2.7767075552366238E-3</v>
      </c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</row>
    <row r="75" spans="1:35" x14ac:dyDescent="0.2">
      <c r="A75" s="94">
        <v>60788</v>
      </c>
      <c r="B75" s="94">
        <v>6.7847999962395988E-3</v>
      </c>
      <c r="C75" s="94">
        <v>1</v>
      </c>
      <c r="D75" s="96">
        <f t="shared" si="6"/>
        <v>6.0788000000000002</v>
      </c>
      <c r="E75" s="96">
        <f t="shared" si="6"/>
        <v>6.7847999962395988E-3</v>
      </c>
      <c r="F75" s="97">
        <f t="shared" si="7"/>
        <v>6.0788000000000002</v>
      </c>
      <c r="G75" s="97">
        <f t="shared" si="7"/>
        <v>6.7847999962395988E-3</v>
      </c>
      <c r="H75" s="97">
        <f t="shared" si="8"/>
        <v>36.951809440000005</v>
      </c>
      <c r="I75" s="97">
        <f t="shared" si="9"/>
        <v>224.62265922387203</v>
      </c>
      <c r="J75" s="97">
        <f t="shared" si="10"/>
        <v>1365.4362208900734</v>
      </c>
      <c r="K75" s="97">
        <f t="shared" si="11"/>
        <v>4.1243442217141275E-2</v>
      </c>
      <c r="L75" s="97">
        <f t="shared" si="12"/>
        <v>0.25071063654955839</v>
      </c>
      <c r="M75" s="97">
        <f t="shared" ca="1" si="4"/>
        <v>4.2506785418610915E-3</v>
      </c>
      <c r="N75" s="97">
        <f t="shared" ca="1" si="13"/>
        <v>6.4217715455414409E-6</v>
      </c>
      <c r="O75" s="98">
        <f t="shared" ca="1" si="14"/>
        <v>128791108216.85405</v>
      </c>
      <c r="P75" s="97">
        <f t="shared" ca="1" si="15"/>
        <v>14668112662.146963</v>
      </c>
      <c r="Q75" s="97">
        <f t="shared" ca="1" si="16"/>
        <v>82147949.801565856</v>
      </c>
      <c r="R75" s="32">
        <f t="shared" ca="1" si="5"/>
        <v>2.5341214543785073E-3</v>
      </c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</row>
    <row r="76" spans="1:35" x14ac:dyDescent="0.2">
      <c r="A76" s="94">
        <v>60856</v>
      </c>
      <c r="B76" s="94">
        <v>5.8576000010361895E-3</v>
      </c>
      <c r="C76" s="94">
        <v>1</v>
      </c>
      <c r="D76" s="96">
        <f t="shared" si="6"/>
        <v>6.0856000000000003</v>
      </c>
      <c r="E76" s="96">
        <f t="shared" si="6"/>
        <v>5.8576000010361895E-3</v>
      </c>
      <c r="F76" s="97">
        <f t="shared" si="7"/>
        <v>6.0856000000000003</v>
      </c>
      <c r="G76" s="97">
        <f t="shared" si="7"/>
        <v>5.8576000010361895E-3</v>
      </c>
      <c r="H76" s="97">
        <f t="shared" si="8"/>
        <v>37.034527360000006</v>
      </c>
      <c r="I76" s="97">
        <f t="shared" si="9"/>
        <v>225.37731970201605</v>
      </c>
      <c r="J76" s="97">
        <f t="shared" si="10"/>
        <v>1371.556216778589</v>
      </c>
      <c r="K76" s="97">
        <f t="shared" si="11"/>
        <v>3.5647010566305835E-2</v>
      </c>
      <c r="L76" s="97">
        <f t="shared" si="12"/>
        <v>0.21693344750231081</v>
      </c>
      <c r="M76" s="97">
        <f t="shared" ca="1" si="4"/>
        <v>4.2383712399971518E-3</v>
      </c>
      <c r="N76" s="97">
        <f t="shared" ca="1" si="13"/>
        <v>2.6219017805760171E-6</v>
      </c>
      <c r="O76" s="98">
        <f t="shared" ca="1" si="14"/>
        <v>138972673237.19974</v>
      </c>
      <c r="P76" s="97">
        <f t="shared" ca="1" si="15"/>
        <v>15612262626.316364</v>
      </c>
      <c r="Q76" s="97">
        <f t="shared" ca="1" si="16"/>
        <v>86791277.132872194</v>
      </c>
      <c r="R76" s="32">
        <f t="shared" ca="1" si="5"/>
        <v>1.6192287610390377E-3</v>
      </c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</row>
    <row r="77" spans="1:35" x14ac:dyDescent="0.2">
      <c r="A77" s="94">
        <v>60856</v>
      </c>
      <c r="B77" s="94">
        <v>7.8576000014436431E-3</v>
      </c>
      <c r="C77" s="94">
        <v>1</v>
      </c>
      <c r="D77" s="96">
        <f t="shared" si="6"/>
        <v>6.0856000000000003</v>
      </c>
      <c r="E77" s="96">
        <f t="shared" si="6"/>
        <v>7.8576000014436431E-3</v>
      </c>
      <c r="F77" s="97">
        <f t="shared" si="7"/>
        <v>6.0856000000000003</v>
      </c>
      <c r="G77" s="97">
        <f t="shared" si="7"/>
        <v>7.8576000014436431E-3</v>
      </c>
      <c r="H77" s="97">
        <f t="shared" si="8"/>
        <v>37.034527360000006</v>
      </c>
      <c r="I77" s="97">
        <f t="shared" si="9"/>
        <v>225.37731970201605</v>
      </c>
      <c r="J77" s="97">
        <f t="shared" si="10"/>
        <v>1371.556216778589</v>
      </c>
      <c r="K77" s="97">
        <f t="shared" si="11"/>
        <v>4.7818210568785435E-2</v>
      </c>
      <c r="L77" s="97">
        <f t="shared" si="12"/>
        <v>0.29100250223740065</v>
      </c>
      <c r="M77" s="97">
        <f t="shared" ca="1" si="4"/>
        <v>4.2383712399971518E-3</v>
      </c>
      <c r="N77" s="97">
        <f t="shared" ca="1" si="13"/>
        <v>1.3098816827681503E-5</v>
      </c>
      <c r="O77" s="98">
        <f t="shared" ca="1" si="14"/>
        <v>138972673237.19974</v>
      </c>
      <c r="P77" s="97">
        <f t="shared" ca="1" si="15"/>
        <v>15612262626.316364</v>
      </c>
      <c r="Q77" s="97">
        <f t="shared" ca="1" si="16"/>
        <v>86791277.132872194</v>
      </c>
      <c r="R77" s="32">
        <f t="shared" ca="1" si="5"/>
        <v>3.6192287614464913E-3</v>
      </c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</row>
    <row r="78" spans="1:35" x14ac:dyDescent="0.2">
      <c r="A78" s="94">
        <v>60856</v>
      </c>
      <c r="B78" s="94">
        <v>8.8575999980093911E-3</v>
      </c>
      <c r="C78" s="94">
        <v>1</v>
      </c>
      <c r="D78" s="96">
        <f t="shared" si="6"/>
        <v>6.0856000000000003</v>
      </c>
      <c r="E78" s="96">
        <f t="shared" si="6"/>
        <v>8.8575999980093911E-3</v>
      </c>
      <c r="F78" s="97">
        <f t="shared" si="7"/>
        <v>6.0856000000000003</v>
      </c>
      <c r="G78" s="97">
        <f t="shared" si="7"/>
        <v>8.8575999980093911E-3</v>
      </c>
      <c r="H78" s="97">
        <f t="shared" si="8"/>
        <v>37.034527360000006</v>
      </c>
      <c r="I78" s="97">
        <f t="shared" si="9"/>
        <v>225.37731970201605</v>
      </c>
      <c r="J78" s="97">
        <f t="shared" si="10"/>
        <v>1371.556216778589</v>
      </c>
      <c r="K78" s="97">
        <f t="shared" si="11"/>
        <v>5.3903810547885955E-2</v>
      </c>
      <c r="L78" s="97">
        <f t="shared" si="12"/>
        <v>0.32803702947021479</v>
      </c>
      <c r="M78" s="97">
        <f t="shared" ca="1" si="4"/>
        <v>4.2383712399971518E-3</v>
      </c>
      <c r="N78" s="97">
        <f t="shared" ca="1" si="13"/>
        <v>2.1337274318847296E-5</v>
      </c>
      <c r="O78" s="98">
        <f t="shared" ca="1" si="14"/>
        <v>138972673237.19974</v>
      </c>
      <c r="P78" s="97">
        <f t="shared" ca="1" si="15"/>
        <v>15612262626.316364</v>
      </c>
      <c r="Q78" s="97">
        <f t="shared" ca="1" si="16"/>
        <v>86791277.132872194</v>
      </c>
      <c r="R78" s="32">
        <f t="shared" ca="1" si="5"/>
        <v>4.6192287580122393E-3</v>
      </c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</row>
    <row r="79" spans="1:35" x14ac:dyDescent="0.2">
      <c r="A79" s="94">
        <v>60879</v>
      </c>
      <c r="B79" s="94">
        <v>4.0734000067459419E-3</v>
      </c>
      <c r="C79" s="94">
        <v>1</v>
      </c>
      <c r="D79" s="96">
        <f t="shared" si="6"/>
        <v>6.0879000000000003</v>
      </c>
      <c r="E79" s="96">
        <f t="shared" si="6"/>
        <v>4.0734000067459419E-3</v>
      </c>
      <c r="F79" s="97">
        <f t="shared" si="7"/>
        <v>6.0879000000000003</v>
      </c>
      <c r="G79" s="97">
        <f t="shared" si="7"/>
        <v>4.0734000067459419E-3</v>
      </c>
      <c r="H79" s="97">
        <f t="shared" si="8"/>
        <v>37.062526410000004</v>
      </c>
      <c r="I79" s="97">
        <f t="shared" si="9"/>
        <v>225.63295453143903</v>
      </c>
      <c r="J79" s="97">
        <f t="shared" si="10"/>
        <v>1373.6308638919477</v>
      </c>
      <c r="K79" s="97">
        <f t="shared" si="11"/>
        <v>2.4798451901068622E-2</v>
      </c>
      <c r="L79" s="97">
        <f t="shared" si="12"/>
        <v>0.15097049532851567</v>
      </c>
      <c r="M79" s="97">
        <f t="shared" ca="1" si="4"/>
        <v>4.234103465596939E-3</v>
      </c>
      <c r="N79" s="97">
        <f t="shared" ca="1" si="13"/>
        <v>2.582560168667409E-8</v>
      </c>
      <c r="O79" s="98">
        <f t="shared" ca="1" si="14"/>
        <v>142491046119.46011</v>
      </c>
      <c r="P79" s="97">
        <f t="shared" ca="1" si="15"/>
        <v>15937017727.565214</v>
      </c>
      <c r="Q79" s="97">
        <f t="shared" ca="1" si="16"/>
        <v>88384228.625238359</v>
      </c>
      <c r="R79" s="32">
        <f t="shared" ca="1" si="5"/>
        <v>-1.6070345885099702E-4</v>
      </c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</row>
    <row r="80" spans="1:35" x14ac:dyDescent="0.2">
      <c r="A80" s="94">
        <v>61095</v>
      </c>
      <c r="B80" s="94">
        <v>-1.4812999994319398E-2</v>
      </c>
      <c r="C80" s="94">
        <v>1</v>
      </c>
      <c r="D80" s="96">
        <f t="shared" si="6"/>
        <v>6.1094999999999997</v>
      </c>
      <c r="E80" s="96">
        <f t="shared" si="6"/>
        <v>-1.4812999994319398E-2</v>
      </c>
      <c r="F80" s="97">
        <f t="shared" si="7"/>
        <v>6.1094999999999997</v>
      </c>
      <c r="G80" s="97">
        <f t="shared" si="7"/>
        <v>-1.4812999994319398E-2</v>
      </c>
      <c r="H80" s="97">
        <f t="shared" si="8"/>
        <v>37.325990249999997</v>
      </c>
      <c r="I80" s="97">
        <f t="shared" si="9"/>
        <v>228.04313743237498</v>
      </c>
      <c r="J80" s="97">
        <f t="shared" si="10"/>
        <v>1393.2295481430949</v>
      </c>
      <c r="K80" s="97">
        <f t="shared" si="11"/>
        <v>-9.0500023465294357E-2</v>
      </c>
      <c r="L80" s="97">
        <f t="shared" si="12"/>
        <v>-0.55290989336121588</v>
      </c>
      <c r="M80" s="97">
        <f t="shared" ca="1" si="4"/>
        <v>4.191433404708178E-3</v>
      </c>
      <c r="N80" s="97">
        <f t="shared" ca="1" si="13"/>
        <v>3.6116848881807481E-4</v>
      </c>
      <c r="O80" s="98">
        <f t="shared" ca="1" si="14"/>
        <v>177320191600.07404</v>
      </c>
      <c r="P80" s="97">
        <f t="shared" ca="1" si="15"/>
        <v>19116121666.29435</v>
      </c>
      <c r="Q80" s="97">
        <f t="shared" ca="1" si="16"/>
        <v>103877738.89952755</v>
      </c>
      <c r="R80" s="32">
        <f t="shared" ca="1" si="5"/>
        <v>-1.9004433399027576E-2</v>
      </c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</row>
    <row r="81" spans="1:35" x14ac:dyDescent="0.2">
      <c r="A81" s="94">
        <v>61095</v>
      </c>
      <c r="B81" s="94">
        <v>3.1870000020717271E-3</v>
      </c>
      <c r="C81" s="94">
        <v>1</v>
      </c>
      <c r="D81" s="96">
        <f t="shared" si="6"/>
        <v>6.1094999999999997</v>
      </c>
      <c r="E81" s="96">
        <f t="shared" si="6"/>
        <v>3.1870000020717271E-3</v>
      </c>
      <c r="F81" s="97">
        <f t="shared" si="7"/>
        <v>6.1094999999999997</v>
      </c>
      <c r="G81" s="97">
        <f t="shared" si="7"/>
        <v>3.1870000020717271E-3</v>
      </c>
      <c r="H81" s="97">
        <f t="shared" si="8"/>
        <v>37.325990249999997</v>
      </c>
      <c r="I81" s="97">
        <f t="shared" si="9"/>
        <v>228.04313743237498</v>
      </c>
      <c r="J81" s="97">
        <f t="shared" si="10"/>
        <v>1393.2295481430949</v>
      </c>
      <c r="K81" s="97">
        <f t="shared" si="11"/>
        <v>1.9470976512657216E-2</v>
      </c>
      <c r="L81" s="97">
        <f t="shared" si="12"/>
        <v>0.11895793100407925</v>
      </c>
      <c r="M81" s="97">
        <f t="shared" ca="1" si="4"/>
        <v>4.191433404708178E-3</v>
      </c>
      <c r="N81" s="97">
        <f t="shared" ca="1" si="13"/>
        <v>1.0088864603318389E-6</v>
      </c>
      <c r="O81" s="98">
        <f t="shared" ca="1" si="14"/>
        <v>177320191600.07404</v>
      </c>
      <c r="P81" s="97">
        <f t="shared" ca="1" si="15"/>
        <v>19116121666.29435</v>
      </c>
      <c r="Q81" s="97">
        <f t="shared" ca="1" si="16"/>
        <v>103877738.89952755</v>
      </c>
      <c r="R81" s="32">
        <f t="shared" ca="1" si="5"/>
        <v>-1.004433402636451E-3</v>
      </c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</row>
    <row r="82" spans="1:35" x14ac:dyDescent="0.2">
      <c r="A82" s="94">
        <v>61114</v>
      </c>
      <c r="B82" s="94">
        <v>2.1044000022811815E-3</v>
      </c>
      <c r="C82" s="94">
        <v>1</v>
      </c>
      <c r="D82" s="96">
        <f t="shared" si="6"/>
        <v>6.1113999999999997</v>
      </c>
      <c r="E82" s="96">
        <f t="shared" si="6"/>
        <v>2.1044000022811815E-3</v>
      </c>
      <c r="F82" s="97">
        <f t="shared" si="7"/>
        <v>6.1113999999999997</v>
      </c>
      <c r="G82" s="97">
        <f t="shared" si="7"/>
        <v>2.1044000022811815E-3</v>
      </c>
      <c r="H82" s="97">
        <f t="shared" si="8"/>
        <v>37.349209959999996</v>
      </c>
      <c r="I82" s="97">
        <f t="shared" si="9"/>
        <v>228.25596174954396</v>
      </c>
      <c r="J82" s="97">
        <f t="shared" si="10"/>
        <v>1394.9634846361628</v>
      </c>
      <c r="K82" s="97">
        <f t="shared" si="11"/>
        <v>1.2860830173941212E-2</v>
      </c>
      <c r="L82" s="97">
        <f t="shared" si="12"/>
        <v>7.859767752502432E-2</v>
      </c>
      <c r="M82" s="97">
        <f t="shared" ca="1" si="4"/>
        <v>4.1874560005939754E-3</v>
      </c>
      <c r="N82" s="97">
        <f t="shared" ca="1" si="13"/>
        <v>4.3391222921069104E-6</v>
      </c>
      <c r="O82" s="98">
        <f t="shared" ca="1" si="14"/>
        <v>180534588406.91837</v>
      </c>
      <c r="P82" s="97">
        <f t="shared" ca="1" si="15"/>
        <v>19406638043.762131</v>
      </c>
      <c r="Q82" s="97">
        <f t="shared" ca="1" si="16"/>
        <v>105285359.23388758</v>
      </c>
      <c r="R82" s="32">
        <f t="shared" ca="1" si="5"/>
        <v>-2.0830559983127939E-3</v>
      </c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</row>
    <row r="83" spans="1:35" x14ac:dyDescent="0.2">
      <c r="A83" s="94">
        <v>61231.5</v>
      </c>
      <c r="B83" s="94">
        <v>6.6198999993503094E-3</v>
      </c>
      <c r="C83" s="94">
        <v>1</v>
      </c>
      <c r="D83" s="96">
        <f t="shared" si="6"/>
        <v>6.1231499999999999</v>
      </c>
      <c r="E83" s="96">
        <f t="shared" si="6"/>
        <v>6.6198999993503094E-3</v>
      </c>
      <c r="F83" s="97">
        <f t="shared" si="7"/>
        <v>6.1231499999999999</v>
      </c>
      <c r="G83" s="97">
        <f t="shared" si="7"/>
        <v>6.6198999993503094E-3</v>
      </c>
      <c r="H83" s="97">
        <f t="shared" si="8"/>
        <v>37.492965922499998</v>
      </c>
      <c r="I83" s="97">
        <f t="shared" si="9"/>
        <v>229.57505428835586</v>
      </c>
      <c r="J83" s="97">
        <f t="shared" si="10"/>
        <v>1405.7224936657462</v>
      </c>
      <c r="K83" s="97">
        <f t="shared" si="11"/>
        <v>4.0534640681021847E-2</v>
      </c>
      <c r="L83" s="97">
        <f t="shared" si="12"/>
        <v>0.24819968508599891</v>
      </c>
      <c r="M83" s="97">
        <f t="shared" ref="M83:M146" ca="1" si="17">+E$4+E$5*D83+E$6*D83^2</f>
        <v>4.1620541959121737E-3</v>
      </c>
      <c r="N83" s="97">
        <f t="shared" ca="1" si="13"/>
        <v>6.0410059934784545E-6</v>
      </c>
      <c r="O83" s="98">
        <f t="shared" ca="1" si="14"/>
        <v>200935802424.29236</v>
      </c>
      <c r="P83" s="97">
        <f t="shared" ca="1" si="15"/>
        <v>21240828236.402748</v>
      </c>
      <c r="Q83" s="97">
        <f t="shared" ca="1" si="16"/>
        <v>114144427.78880773</v>
      </c>
      <c r="R83" s="32">
        <f t="shared" ref="R83:R146" ca="1" si="18">+E83-M83</f>
        <v>2.4578458034381356E-3</v>
      </c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</row>
    <row r="84" spans="1:35" x14ac:dyDescent="0.2">
      <c r="A84" s="94">
        <v>61859</v>
      </c>
      <c r="B84" s="94">
        <v>5.1813999962178059E-3</v>
      </c>
      <c r="C84" s="94">
        <v>1</v>
      </c>
      <c r="D84" s="96">
        <f t="shared" ref="D84:E142" si="19">A84/A$18</f>
        <v>6.1859000000000002</v>
      </c>
      <c r="E84" s="96">
        <f t="shared" si="19"/>
        <v>5.1813999962178059E-3</v>
      </c>
      <c r="F84" s="97">
        <f t="shared" ref="F84:G142" si="20">$C84*D84</f>
        <v>6.1859000000000002</v>
      </c>
      <c r="G84" s="97">
        <f t="shared" si="20"/>
        <v>5.1813999962178059E-3</v>
      </c>
      <c r="H84" s="97">
        <f t="shared" ref="H84:H147" si="21">C84*D84*D84</f>
        <v>38.265358810000002</v>
      </c>
      <c r="I84" s="97">
        <f t="shared" ref="I84:I147" si="22">C84*D84*D84*D84</f>
        <v>236.70568306277903</v>
      </c>
      <c r="J84" s="97">
        <f t="shared" ref="J84:J147" si="23">C84*D84*D84*D84*D84</f>
        <v>1464.2376848580448</v>
      </c>
      <c r="K84" s="97">
        <f t="shared" ref="K84:K147" si="24">C84*E84*D84</f>
        <v>3.2051622236603725E-2</v>
      </c>
      <c r="L84" s="97">
        <f t="shared" ref="L84:L147" si="25">C84*E84*D84*D84</f>
        <v>0.19826812999340698</v>
      </c>
      <c r="M84" s="97">
        <f t="shared" ca="1" si="17"/>
        <v>4.002942846518448E-3</v>
      </c>
      <c r="N84" s="97">
        <f t="shared" ref="N84:N147" ca="1" si="26">C84*(M84-E84)^2</f>
        <v>1.3887612536775348E-6</v>
      </c>
      <c r="O84" s="98">
        <f t="shared" ref="O84:O147" ca="1" si="27">(C84*O$1-O$2*F84+O$3*H84)^2</f>
        <v>323964912184.84973</v>
      </c>
      <c r="P84" s="97">
        <f t="shared" ref="P84:P147" ca="1" si="28">(-C84*O$2+O$4*F84-O$5*H84)^2</f>
        <v>32039822482.259789</v>
      </c>
      <c r="Q84" s="97">
        <f t="shared" ref="Q84:Q147" ca="1" si="29">+(C84*O$3-F84*O$5+H84*O$6)^2</f>
        <v>165528555.34583524</v>
      </c>
      <c r="R84" s="32">
        <f t="shared" ca="1" si="18"/>
        <v>1.1784571496993579E-3</v>
      </c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</row>
    <row r="85" spans="1:35" x14ac:dyDescent="0.2">
      <c r="A85" s="94">
        <v>61969</v>
      </c>
      <c r="B85" s="94">
        <v>-1.6125999973155558E-3</v>
      </c>
      <c r="C85" s="94">
        <v>1</v>
      </c>
      <c r="D85" s="96">
        <f t="shared" si="19"/>
        <v>6.1969000000000003</v>
      </c>
      <c r="E85" s="96">
        <f t="shared" si="19"/>
        <v>-1.6125999973155558E-3</v>
      </c>
      <c r="F85" s="97">
        <f t="shared" si="20"/>
        <v>6.1969000000000003</v>
      </c>
      <c r="G85" s="97">
        <f t="shared" si="20"/>
        <v>-1.6125999973155558E-3</v>
      </c>
      <c r="H85" s="97">
        <f t="shared" si="21"/>
        <v>38.401569610000003</v>
      </c>
      <c r="I85" s="97">
        <f t="shared" si="22"/>
        <v>237.97068671620903</v>
      </c>
      <c r="J85" s="97">
        <f t="shared" si="23"/>
        <v>1474.6805485116759</v>
      </c>
      <c r="K85" s="97">
        <f t="shared" si="24"/>
        <v>-9.9931209233647678E-3</v>
      </c>
      <c r="L85" s="97">
        <f t="shared" si="25"/>
        <v>-6.1926371049999131E-2</v>
      </c>
      <c r="M85" s="97">
        <f t="shared" ca="1" si="17"/>
        <v>3.9709805927726771E-3</v>
      </c>
      <c r="N85" s="97">
        <f t="shared" ca="1" si="26"/>
        <v>3.117637220601006E-5</v>
      </c>
      <c r="O85" s="98">
        <f t="shared" ca="1" si="27"/>
        <v>347754089701.81592</v>
      </c>
      <c r="P85" s="97">
        <f t="shared" ca="1" si="28"/>
        <v>34089591585.920113</v>
      </c>
      <c r="Q85" s="97">
        <f t="shared" ca="1" si="29"/>
        <v>175163549.61854091</v>
      </c>
      <c r="R85" s="32">
        <f t="shared" ca="1" si="18"/>
        <v>-5.5835805900882329E-3</v>
      </c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</row>
    <row r="86" spans="1:35" x14ac:dyDescent="0.2">
      <c r="A86" s="94">
        <v>62101.5</v>
      </c>
      <c r="B86" s="94">
        <v>1.2521900003775954E-2</v>
      </c>
      <c r="C86" s="94">
        <v>1</v>
      </c>
      <c r="D86" s="96">
        <f t="shared" si="19"/>
        <v>6.2101499999999996</v>
      </c>
      <c r="E86" s="96">
        <f t="shared" si="19"/>
        <v>1.2521900003775954E-2</v>
      </c>
      <c r="F86" s="97">
        <f t="shared" si="20"/>
        <v>6.2101499999999996</v>
      </c>
      <c r="G86" s="97">
        <f t="shared" si="20"/>
        <v>1.2521900003775954E-2</v>
      </c>
      <c r="H86" s="97">
        <f t="shared" si="21"/>
        <v>38.565963022499993</v>
      </c>
      <c r="I86" s="97">
        <f t="shared" si="22"/>
        <v>239.50041526417832</v>
      </c>
      <c r="J86" s="97">
        <f t="shared" si="23"/>
        <v>1487.3335038528369</v>
      </c>
      <c r="K86" s="97">
        <f t="shared" si="24"/>
        <v>7.7762877308449233E-2</v>
      </c>
      <c r="L86" s="97">
        <f t="shared" si="25"/>
        <v>0.48291913251706597</v>
      </c>
      <c r="M86" s="97">
        <f t="shared" ca="1" si="17"/>
        <v>3.930868507965174E-3</v>
      </c>
      <c r="N86" s="97">
        <f t="shared" ca="1" si="26"/>
        <v>7.3805822162012816E-5</v>
      </c>
      <c r="O86" s="98">
        <f t="shared" ca="1" si="27"/>
        <v>377202373977.73108</v>
      </c>
      <c r="P86" s="97">
        <f t="shared" ca="1" si="28"/>
        <v>36613827118.063019</v>
      </c>
      <c r="Q86" s="97">
        <f t="shared" ca="1" si="29"/>
        <v>186986598.05015188</v>
      </c>
      <c r="R86" s="32">
        <f t="shared" ca="1" si="18"/>
        <v>8.5910314958107803E-3</v>
      </c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</row>
    <row r="87" spans="1:35" x14ac:dyDescent="0.2">
      <c r="A87" s="94">
        <v>62238</v>
      </c>
      <c r="B87" s="94">
        <v>7.954799999424722E-3</v>
      </c>
      <c r="C87" s="94">
        <v>1</v>
      </c>
      <c r="D87" s="96">
        <f t="shared" si="19"/>
        <v>6.2237999999999998</v>
      </c>
      <c r="E87" s="96">
        <f t="shared" si="19"/>
        <v>7.954799999424722E-3</v>
      </c>
      <c r="F87" s="97">
        <f t="shared" si="20"/>
        <v>6.2237999999999998</v>
      </c>
      <c r="G87" s="97">
        <f t="shared" si="20"/>
        <v>7.954799999424722E-3</v>
      </c>
      <c r="H87" s="97">
        <f t="shared" si="21"/>
        <v>38.735686439999995</v>
      </c>
      <c r="I87" s="97">
        <f t="shared" si="22"/>
        <v>241.08316526527196</v>
      </c>
      <c r="J87" s="97">
        <f t="shared" si="23"/>
        <v>1500.4534039779996</v>
      </c>
      <c r="K87" s="97">
        <f t="shared" si="24"/>
        <v>4.950908423641958E-2</v>
      </c>
      <c r="L87" s="97">
        <f t="shared" si="25"/>
        <v>0.30813463847062816</v>
      </c>
      <c r="M87" s="97">
        <f t="shared" ca="1" si="17"/>
        <v>3.8877032422675317E-3</v>
      </c>
      <c r="N87" s="97">
        <f t="shared" ca="1" si="26"/>
        <v>1.6541276032078535E-5</v>
      </c>
      <c r="O87" s="98">
        <f t="shared" ca="1" si="27"/>
        <v>408403649328.26324</v>
      </c>
      <c r="P87" s="97">
        <f t="shared" ca="1" si="28"/>
        <v>39273997268.752472</v>
      </c>
      <c r="Q87" s="97">
        <f t="shared" ca="1" si="29"/>
        <v>199399671.8643584</v>
      </c>
      <c r="R87" s="32">
        <f t="shared" ca="1" si="18"/>
        <v>4.0670967571571903E-3</v>
      </c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</row>
    <row r="88" spans="1:35" x14ac:dyDescent="0.2">
      <c r="A88" s="94">
        <v>62238</v>
      </c>
      <c r="B88" s="94">
        <v>1.0954800003673881E-2</v>
      </c>
      <c r="C88" s="94">
        <v>1</v>
      </c>
      <c r="D88" s="96">
        <f t="shared" si="19"/>
        <v>6.2237999999999998</v>
      </c>
      <c r="E88" s="96">
        <f t="shared" si="19"/>
        <v>1.0954800003673881E-2</v>
      </c>
      <c r="F88" s="97">
        <f t="shared" si="20"/>
        <v>6.2237999999999998</v>
      </c>
      <c r="G88" s="97">
        <f t="shared" si="20"/>
        <v>1.0954800003673881E-2</v>
      </c>
      <c r="H88" s="97">
        <f t="shared" si="21"/>
        <v>38.735686439999995</v>
      </c>
      <c r="I88" s="97">
        <f t="shared" si="22"/>
        <v>241.08316526527196</v>
      </c>
      <c r="J88" s="97">
        <f t="shared" si="23"/>
        <v>1500.4534039779996</v>
      </c>
      <c r="K88" s="97">
        <f t="shared" si="24"/>
        <v>6.8180484262865507E-2</v>
      </c>
      <c r="L88" s="97">
        <f t="shared" si="25"/>
        <v>0.42434169795522231</v>
      </c>
      <c r="M88" s="97">
        <f t="shared" ca="1" si="17"/>
        <v>3.8877032422675317E-3</v>
      </c>
      <c r="N88" s="97">
        <f t="shared" ca="1" si="26"/>
        <v>4.9943856635080117E-5</v>
      </c>
      <c r="O88" s="98">
        <f t="shared" ca="1" si="27"/>
        <v>408403649328.26324</v>
      </c>
      <c r="P88" s="97">
        <f t="shared" ca="1" si="28"/>
        <v>39273997268.752472</v>
      </c>
      <c r="Q88" s="97">
        <f t="shared" ca="1" si="29"/>
        <v>199399671.8643584</v>
      </c>
      <c r="R88" s="32">
        <f t="shared" ca="1" si="18"/>
        <v>7.0670967614063496E-3</v>
      </c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</row>
    <row r="89" spans="1:35" x14ac:dyDescent="0.2">
      <c r="A89" s="94">
        <v>62321.5</v>
      </c>
      <c r="B89" s="94">
        <v>1.1933899993891828E-2</v>
      </c>
      <c r="C89" s="94">
        <v>1</v>
      </c>
      <c r="D89" s="96">
        <f t="shared" si="19"/>
        <v>6.2321499999999999</v>
      </c>
      <c r="E89" s="96">
        <f t="shared" si="19"/>
        <v>1.1933899993891828E-2</v>
      </c>
      <c r="F89" s="97">
        <f t="shared" si="20"/>
        <v>6.2321499999999999</v>
      </c>
      <c r="G89" s="97">
        <f t="shared" si="20"/>
        <v>1.1933899993891828E-2</v>
      </c>
      <c r="H89" s="97">
        <f t="shared" si="21"/>
        <v>38.8396936225</v>
      </c>
      <c r="I89" s="97">
        <f t="shared" si="22"/>
        <v>242.05479660946338</v>
      </c>
      <c r="J89" s="97">
        <f t="shared" si="23"/>
        <v>1508.5218006896671</v>
      </c>
      <c r="K89" s="97">
        <f t="shared" si="24"/>
        <v>7.4373854846932957E-2</v>
      </c>
      <c r="L89" s="97">
        <f t="shared" si="25"/>
        <v>0.46350901948431322</v>
      </c>
      <c r="M89" s="97">
        <f t="shared" ca="1" si="17"/>
        <v>3.8603764519986872E-3</v>
      </c>
      <c r="N89" s="97">
        <f t="shared" ca="1" si="26"/>
        <v>6.5181782381502763E-5</v>
      </c>
      <c r="O89" s="98">
        <f t="shared" ca="1" si="27"/>
        <v>427902871365.89941</v>
      </c>
      <c r="P89" s="97">
        <f t="shared" ca="1" si="28"/>
        <v>40929624720.621849</v>
      </c>
      <c r="Q89" s="97">
        <f t="shared" ca="1" si="29"/>
        <v>207102657.61718768</v>
      </c>
      <c r="R89" s="32">
        <f t="shared" ca="1" si="18"/>
        <v>8.0735235418931406E-3</v>
      </c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</row>
    <row r="90" spans="1:35" x14ac:dyDescent="0.2">
      <c r="A90" s="94">
        <v>62359.5</v>
      </c>
      <c r="B90" s="94">
        <v>-4.2313000012654811E-3</v>
      </c>
      <c r="C90" s="94">
        <v>1</v>
      </c>
      <c r="D90" s="96">
        <f t="shared" si="19"/>
        <v>6.2359499999999999</v>
      </c>
      <c r="E90" s="96">
        <f t="shared" si="19"/>
        <v>-4.2313000012654811E-3</v>
      </c>
      <c r="F90" s="97">
        <f t="shared" si="20"/>
        <v>6.2359499999999999</v>
      </c>
      <c r="G90" s="97">
        <f t="shared" si="20"/>
        <v>-4.2313000012654811E-3</v>
      </c>
      <c r="H90" s="97">
        <f t="shared" si="21"/>
        <v>38.887072402499996</v>
      </c>
      <c r="I90" s="97">
        <f t="shared" si="22"/>
        <v>242.49783914836985</v>
      </c>
      <c r="J90" s="97">
        <f t="shared" si="23"/>
        <v>1512.2044000372769</v>
      </c>
      <c r="K90" s="97">
        <f t="shared" si="24"/>
        <v>-2.6386175242891476E-2</v>
      </c>
      <c r="L90" s="97">
        <f t="shared" si="25"/>
        <v>-0.1645428695059091</v>
      </c>
      <c r="M90" s="97">
        <f t="shared" ca="1" si="17"/>
        <v>3.8477086626125256E-3</v>
      </c>
      <c r="N90" s="97">
        <f t="shared" ca="1" si="26"/>
        <v>6.5270380991015893E-5</v>
      </c>
      <c r="O90" s="98">
        <f t="shared" ca="1" si="27"/>
        <v>436876942340.14227</v>
      </c>
      <c r="P90" s="97">
        <f t="shared" ca="1" si="28"/>
        <v>41689927159.063019</v>
      </c>
      <c r="Q90" s="97">
        <f t="shared" ca="1" si="29"/>
        <v>210634492.96452165</v>
      </c>
      <c r="R90" s="32">
        <f t="shared" ca="1" si="18"/>
        <v>-8.0790086638780068E-3</v>
      </c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</row>
    <row r="91" spans="1:35" x14ac:dyDescent="0.2">
      <c r="A91" s="94">
        <v>62359.5</v>
      </c>
      <c r="B91" s="94">
        <v>-2.3130000045057386E-4</v>
      </c>
      <c r="C91" s="94">
        <v>1</v>
      </c>
      <c r="D91" s="96">
        <f t="shared" si="19"/>
        <v>6.2359499999999999</v>
      </c>
      <c r="E91" s="96">
        <f t="shared" si="19"/>
        <v>-2.3130000045057386E-4</v>
      </c>
      <c r="F91" s="97">
        <f t="shared" si="20"/>
        <v>6.2359499999999999</v>
      </c>
      <c r="G91" s="97">
        <f t="shared" si="20"/>
        <v>-2.3130000045057386E-4</v>
      </c>
      <c r="H91" s="97">
        <f t="shared" si="21"/>
        <v>38.887072402499996</v>
      </c>
      <c r="I91" s="97">
        <f t="shared" si="22"/>
        <v>242.49783914836985</v>
      </c>
      <c r="J91" s="97">
        <f t="shared" si="23"/>
        <v>1512.2044000372769</v>
      </c>
      <c r="K91" s="97">
        <f t="shared" si="24"/>
        <v>-1.4423752378097561E-3</v>
      </c>
      <c r="L91" s="97">
        <f t="shared" si="25"/>
        <v>-8.9945798642197487E-3</v>
      </c>
      <c r="M91" s="97">
        <f t="shared" ca="1" si="17"/>
        <v>3.8477086626125256E-3</v>
      </c>
      <c r="N91" s="97">
        <f t="shared" ca="1" si="26"/>
        <v>1.6638311673343813E-5</v>
      </c>
      <c r="O91" s="98">
        <f t="shared" ca="1" si="27"/>
        <v>436876942340.14227</v>
      </c>
      <c r="P91" s="97">
        <f t="shared" ca="1" si="28"/>
        <v>41689927159.063019</v>
      </c>
      <c r="Q91" s="97">
        <f t="shared" ca="1" si="29"/>
        <v>210634492.96452165</v>
      </c>
      <c r="R91" s="32">
        <f t="shared" ca="1" si="18"/>
        <v>-4.0790086630630995E-3</v>
      </c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</row>
    <row r="92" spans="1:35" x14ac:dyDescent="0.2">
      <c r="A92" s="94">
        <v>62548.5</v>
      </c>
      <c r="B92" s="94">
        <v>9.3681000071228482E-3</v>
      </c>
      <c r="C92" s="94">
        <v>1</v>
      </c>
      <c r="D92" s="96">
        <f t="shared" si="19"/>
        <v>6.2548500000000002</v>
      </c>
      <c r="E92" s="96">
        <f t="shared" si="19"/>
        <v>9.3681000071228482E-3</v>
      </c>
      <c r="F92" s="97">
        <f t="shared" si="20"/>
        <v>6.2548500000000002</v>
      </c>
      <c r="G92" s="97">
        <f t="shared" si="20"/>
        <v>9.3681000071228482E-3</v>
      </c>
      <c r="H92" s="97">
        <f t="shared" si="21"/>
        <v>39.123148522500003</v>
      </c>
      <c r="I92" s="97">
        <f t="shared" si="22"/>
        <v>244.70942553595916</v>
      </c>
      <c r="J92" s="97">
        <f t="shared" si="23"/>
        <v>1530.6207503135943</v>
      </c>
      <c r="K92" s="97">
        <f t="shared" si="24"/>
        <v>5.8596060329552349E-2</v>
      </c>
      <c r="L92" s="97">
        <f t="shared" si="25"/>
        <v>0.36650956795230055</v>
      </c>
      <c r="M92" s="97">
        <f t="shared" ca="1" si="17"/>
        <v>3.7825505382070856E-3</v>
      </c>
      <c r="N92" s="97">
        <f t="shared" ca="1" si="26"/>
        <v>3.1198362869705158E-5</v>
      </c>
      <c r="O92" s="98">
        <f t="shared" ca="1" si="27"/>
        <v>482402595850.40314</v>
      </c>
      <c r="P92" s="97">
        <f t="shared" ca="1" si="28"/>
        <v>45531917728.680489</v>
      </c>
      <c r="Q92" s="97">
        <f t="shared" ca="1" si="29"/>
        <v>228430920.23214981</v>
      </c>
      <c r="R92" s="32">
        <f t="shared" ca="1" si="18"/>
        <v>5.5855494689157625E-3</v>
      </c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</row>
    <row r="93" spans="1:35" x14ac:dyDescent="0.2">
      <c r="A93" s="94">
        <v>63214</v>
      </c>
      <c r="B93" s="94">
        <v>4.764400000567548E-3</v>
      </c>
      <c r="C93" s="94">
        <v>1</v>
      </c>
      <c r="D93" s="96">
        <f t="shared" si="19"/>
        <v>6.3213999999999997</v>
      </c>
      <c r="E93" s="96">
        <f t="shared" si="19"/>
        <v>4.764400000567548E-3</v>
      </c>
      <c r="F93" s="97">
        <f t="shared" si="20"/>
        <v>6.3213999999999997</v>
      </c>
      <c r="G93" s="97">
        <f t="shared" si="20"/>
        <v>4.764400000567548E-3</v>
      </c>
      <c r="H93" s="97">
        <f t="shared" si="21"/>
        <v>39.960097959999999</v>
      </c>
      <c r="I93" s="97">
        <f t="shared" si="22"/>
        <v>252.60376324434398</v>
      </c>
      <c r="J93" s="97">
        <f t="shared" si="23"/>
        <v>1596.809428972796</v>
      </c>
      <c r="K93" s="97">
        <f t="shared" si="24"/>
        <v>3.0117678163587697E-2</v>
      </c>
      <c r="L93" s="97">
        <f t="shared" si="25"/>
        <v>0.19038589074330325</v>
      </c>
      <c r="M93" s="97">
        <f t="shared" ca="1" si="17"/>
        <v>3.524586649872874E-3</v>
      </c>
      <c r="N93" s="97">
        <f t="shared" ca="1" si="26"/>
        <v>1.5371371445607548E-6</v>
      </c>
      <c r="O93" s="98">
        <f t="shared" ca="1" si="27"/>
        <v>653054836758.66431</v>
      </c>
      <c r="P93" s="97">
        <f t="shared" ca="1" si="28"/>
        <v>59746467002.600632</v>
      </c>
      <c r="Q93" s="97">
        <f t="shared" ca="1" si="29"/>
        <v>293624083.19300926</v>
      </c>
      <c r="R93" s="32">
        <f t="shared" ca="1" si="18"/>
        <v>1.239813350694674E-3</v>
      </c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</row>
    <row r="94" spans="1:35" x14ac:dyDescent="0.2">
      <c r="A94" s="94">
        <v>63214</v>
      </c>
      <c r="B94" s="94">
        <v>7.7643999975407496E-3</v>
      </c>
      <c r="C94" s="94">
        <v>1</v>
      </c>
      <c r="D94" s="96">
        <f t="shared" si="19"/>
        <v>6.3213999999999997</v>
      </c>
      <c r="E94" s="96">
        <f t="shared" si="19"/>
        <v>7.7643999975407496E-3</v>
      </c>
      <c r="F94" s="97">
        <f t="shared" si="20"/>
        <v>6.3213999999999997</v>
      </c>
      <c r="G94" s="97">
        <f t="shared" si="20"/>
        <v>7.7643999975407496E-3</v>
      </c>
      <c r="H94" s="97">
        <f t="shared" si="21"/>
        <v>39.960097959999999</v>
      </c>
      <c r="I94" s="97">
        <f t="shared" si="22"/>
        <v>252.60376324434398</v>
      </c>
      <c r="J94" s="97">
        <f t="shared" si="23"/>
        <v>1596.809428972796</v>
      </c>
      <c r="K94" s="97">
        <f t="shared" si="24"/>
        <v>4.908187814445409E-2</v>
      </c>
      <c r="L94" s="97">
        <f t="shared" si="25"/>
        <v>0.31026618450235205</v>
      </c>
      <c r="M94" s="97">
        <f t="shared" ca="1" si="17"/>
        <v>3.524586649872874E-3</v>
      </c>
      <c r="N94" s="97">
        <f t="shared" ca="1" si="26"/>
        <v>1.7976017223062679E-5</v>
      </c>
      <c r="O94" s="98">
        <f t="shared" ca="1" si="27"/>
        <v>653054836758.66431</v>
      </c>
      <c r="P94" s="97">
        <f t="shared" ca="1" si="28"/>
        <v>59746467002.600632</v>
      </c>
      <c r="Q94" s="97">
        <f t="shared" ca="1" si="29"/>
        <v>293624083.19300926</v>
      </c>
      <c r="R94" s="32">
        <f t="shared" ca="1" si="18"/>
        <v>4.2398133476678757E-3</v>
      </c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</row>
    <row r="95" spans="1:35" x14ac:dyDescent="0.2">
      <c r="A95" s="94">
        <v>63434</v>
      </c>
      <c r="B95" s="94">
        <v>3.1764000013936311E-3</v>
      </c>
      <c r="C95" s="94">
        <v>1</v>
      </c>
      <c r="D95" s="96">
        <f t="shared" si="19"/>
        <v>6.3433999999999999</v>
      </c>
      <c r="E95" s="96">
        <f t="shared" si="19"/>
        <v>3.1764000013936311E-3</v>
      </c>
      <c r="F95" s="97">
        <f t="shared" si="20"/>
        <v>6.3433999999999999</v>
      </c>
      <c r="G95" s="97">
        <f t="shared" si="20"/>
        <v>3.1764000013936311E-3</v>
      </c>
      <c r="H95" s="97">
        <f t="shared" si="21"/>
        <v>40.238723559999997</v>
      </c>
      <c r="I95" s="97">
        <f t="shared" si="22"/>
        <v>255.25031903050399</v>
      </c>
      <c r="J95" s="97">
        <f t="shared" si="23"/>
        <v>1619.154873738099</v>
      </c>
      <c r="K95" s="97">
        <f t="shared" si="24"/>
        <v>2.0149175768840358E-2</v>
      </c>
      <c r="L95" s="97">
        <f t="shared" si="25"/>
        <v>0.12781428157206193</v>
      </c>
      <c r="M95" s="97">
        <f t="shared" ca="1" si="17"/>
        <v>3.4295352739791007E-3</v>
      </c>
      <c r="N95" s="97">
        <f t="shared" ca="1" si="26"/>
        <v>6.4077466226920016E-8</v>
      </c>
      <c r="O95" s="98">
        <f t="shared" ca="1" si="27"/>
        <v>712424829695.50684</v>
      </c>
      <c r="P95" s="97">
        <f t="shared" ca="1" si="28"/>
        <v>64634279110.269768</v>
      </c>
      <c r="Q95" s="97">
        <f t="shared" ca="1" si="29"/>
        <v>315832870.16446328</v>
      </c>
      <c r="R95" s="32">
        <f t="shared" ca="1" si="18"/>
        <v>-2.5313527258546964E-4</v>
      </c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</row>
    <row r="96" spans="1:35" x14ac:dyDescent="0.2">
      <c r="A96" s="94">
        <v>63589.5</v>
      </c>
      <c r="B96" s="94">
        <v>6.5267000027233735E-3</v>
      </c>
      <c r="C96" s="94">
        <v>1</v>
      </c>
      <c r="D96" s="96">
        <f t="shared" si="19"/>
        <v>6.3589500000000001</v>
      </c>
      <c r="E96" s="96">
        <f t="shared" si="19"/>
        <v>6.5267000027233735E-3</v>
      </c>
      <c r="F96" s="97">
        <f t="shared" si="20"/>
        <v>6.3589500000000001</v>
      </c>
      <c r="G96" s="97">
        <f t="shared" si="20"/>
        <v>6.5267000027233735E-3</v>
      </c>
      <c r="H96" s="97">
        <f t="shared" si="21"/>
        <v>40.436245102500003</v>
      </c>
      <c r="I96" s="97">
        <f t="shared" si="22"/>
        <v>257.13206079454238</v>
      </c>
      <c r="J96" s="97">
        <f t="shared" si="23"/>
        <v>1635.0899179894552</v>
      </c>
      <c r="K96" s="97">
        <f t="shared" si="24"/>
        <v>4.1502958982317796E-2</v>
      </c>
      <c r="L96" s="97">
        <f t="shared" si="25"/>
        <v>0.26391524102060976</v>
      </c>
      <c r="M96" s="97">
        <f t="shared" ca="1" si="17"/>
        <v>3.3594216626461615E-3</v>
      </c>
      <c r="N96" s="97">
        <f t="shared" ca="1" si="26"/>
        <v>1.0031652083522259E-5</v>
      </c>
      <c r="O96" s="98">
        <f t="shared" ca="1" si="27"/>
        <v>755108620209.44104</v>
      </c>
      <c r="P96" s="97">
        <f t="shared" ca="1" si="28"/>
        <v>68132632242.284027</v>
      </c>
      <c r="Q96" s="97">
        <f t="shared" ca="1" si="29"/>
        <v>331668785.84979838</v>
      </c>
      <c r="R96" s="32">
        <f t="shared" ca="1" si="18"/>
        <v>3.167278340077212E-3</v>
      </c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</row>
    <row r="97" spans="1:35" x14ac:dyDescent="0.2">
      <c r="A97" s="94">
        <v>63589.5</v>
      </c>
      <c r="B97" s="94">
        <v>1.0526700003538281E-2</v>
      </c>
      <c r="C97" s="94">
        <v>1</v>
      </c>
      <c r="D97" s="96">
        <f t="shared" si="19"/>
        <v>6.3589500000000001</v>
      </c>
      <c r="E97" s="96">
        <f t="shared" si="19"/>
        <v>1.0526700003538281E-2</v>
      </c>
      <c r="F97" s="97">
        <f t="shared" si="20"/>
        <v>6.3589500000000001</v>
      </c>
      <c r="G97" s="97">
        <f t="shared" si="20"/>
        <v>1.0526700003538281E-2</v>
      </c>
      <c r="H97" s="97">
        <f t="shared" si="21"/>
        <v>40.436245102500003</v>
      </c>
      <c r="I97" s="97">
        <f t="shared" si="22"/>
        <v>257.13206079454238</v>
      </c>
      <c r="J97" s="97">
        <f t="shared" si="23"/>
        <v>1635.0899179894552</v>
      </c>
      <c r="K97" s="97">
        <f t="shared" si="24"/>
        <v>6.693875898749975E-2</v>
      </c>
      <c r="L97" s="97">
        <f t="shared" si="25"/>
        <v>0.42566022146356153</v>
      </c>
      <c r="M97" s="97">
        <f t="shared" ca="1" si="17"/>
        <v>3.3594216626461615E-3</v>
      </c>
      <c r="N97" s="97">
        <f t="shared" ca="1" si="26"/>
        <v>5.1369878815821292E-5</v>
      </c>
      <c r="O97" s="98">
        <f t="shared" ca="1" si="27"/>
        <v>755108620209.44104</v>
      </c>
      <c r="P97" s="97">
        <f t="shared" ca="1" si="28"/>
        <v>68132632242.284027</v>
      </c>
      <c r="Q97" s="97">
        <f t="shared" ca="1" si="29"/>
        <v>331668785.84979838</v>
      </c>
      <c r="R97" s="32">
        <f t="shared" ca="1" si="18"/>
        <v>7.1672783408921192E-3</v>
      </c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</row>
    <row r="98" spans="1:35" x14ac:dyDescent="0.2">
      <c r="A98" s="94">
        <v>63714.5</v>
      </c>
      <c r="B98" s="94">
        <v>1.0351700002502184E-2</v>
      </c>
      <c r="C98" s="94">
        <v>1</v>
      </c>
      <c r="D98" s="96">
        <f t="shared" si="19"/>
        <v>6.3714500000000003</v>
      </c>
      <c r="E98" s="96">
        <f t="shared" si="19"/>
        <v>1.0351700002502184E-2</v>
      </c>
      <c r="F98" s="97">
        <f t="shared" si="20"/>
        <v>6.3714500000000003</v>
      </c>
      <c r="G98" s="97">
        <f t="shared" si="20"/>
        <v>1.0351700002502184E-2</v>
      </c>
      <c r="H98" s="97">
        <f t="shared" si="21"/>
        <v>40.5953751025</v>
      </c>
      <c r="I98" s="97">
        <f t="shared" si="22"/>
        <v>258.65140269682365</v>
      </c>
      <c r="J98" s="97">
        <f t="shared" si="23"/>
        <v>1647.9844797126771</v>
      </c>
      <c r="K98" s="97">
        <f t="shared" si="24"/>
        <v>6.5955338980942552E-2</v>
      </c>
      <c r="L98" s="97">
        <f t="shared" si="25"/>
        <v>0.42023114455012645</v>
      </c>
      <c r="M98" s="97">
        <f t="shared" ca="1" si="17"/>
        <v>3.301301073975027E-3</v>
      </c>
      <c r="N98" s="97">
        <f t="shared" ca="1" si="26"/>
        <v>4.9708125051376886E-5</v>
      </c>
      <c r="O98" s="98">
        <f t="shared" ca="1" si="27"/>
        <v>789806164948.67212</v>
      </c>
      <c r="P98" s="97">
        <f t="shared" ca="1" si="28"/>
        <v>70967323945.578583</v>
      </c>
      <c r="Q98" s="97">
        <f t="shared" ca="1" si="29"/>
        <v>344465306.33592165</v>
      </c>
      <c r="R98" s="32">
        <f t="shared" ca="1" si="18"/>
        <v>7.0503989285271573E-3</v>
      </c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</row>
    <row r="99" spans="1:35" x14ac:dyDescent="0.2">
      <c r="A99" s="94">
        <v>63896.5</v>
      </c>
      <c r="B99" s="94">
        <v>4.9288999944110401E-3</v>
      </c>
      <c r="C99" s="94">
        <v>1</v>
      </c>
      <c r="D99" s="96">
        <f t="shared" si="19"/>
        <v>6.3896499999999996</v>
      </c>
      <c r="E99" s="96">
        <f t="shared" si="19"/>
        <v>4.9288999944110401E-3</v>
      </c>
      <c r="F99" s="97">
        <f t="shared" si="20"/>
        <v>6.3896499999999996</v>
      </c>
      <c r="G99" s="97">
        <f t="shared" si="20"/>
        <v>4.9288999944110401E-3</v>
      </c>
      <c r="H99" s="97">
        <f t="shared" si="21"/>
        <v>40.827627122499997</v>
      </c>
      <c r="I99" s="97">
        <f t="shared" si="22"/>
        <v>260.8742476432821</v>
      </c>
      <c r="J99" s="97">
        <f t="shared" si="23"/>
        <v>1666.8951364538973</v>
      </c>
      <c r="K99" s="97">
        <f t="shared" si="24"/>
        <v>3.1493945849288503E-2</v>
      </c>
      <c r="L99" s="97">
        <f t="shared" si="25"/>
        <v>0.20123529109590627</v>
      </c>
      <c r="M99" s="97">
        <f t="shared" ca="1" si="17"/>
        <v>3.2138741721678687E-3</v>
      </c>
      <c r="N99" s="97">
        <f t="shared" ca="1" si="26"/>
        <v>2.9413135709608661E-6</v>
      </c>
      <c r="O99" s="98">
        <f t="shared" ca="1" si="27"/>
        <v>840873286726.8949</v>
      </c>
      <c r="P99" s="97">
        <f t="shared" ca="1" si="28"/>
        <v>75125238025.026627</v>
      </c>
      <c r="Q99" s="97">
        <f t="shared" ca="1" si="29"/>
        <v>363179652.0649485</v>
      </c>
      <c r="R99" s="32">
        <f t="shared" ca="1" si="18"/>
        <v>1.7150258222431713E-3</v>
      </c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</row>
    <row r="100" spans="1:35" x14ac:dyDescent="0.2">
      <c r="A100" s="94">
        <v>63930.5</v>
      </c>
      <c r="B100" s="94">
        <v>5.4652999970130622E-3</v>
      </c>
      <c r="C100" s="94">
        <v>1</v>
      </c>
      <c r="D100" s="96">
        <f t="shared" si="19"/>
        <v>6.3930499999999997</v>
      </c>
      <c r="E100" s="96">
        <f t="shared" si="19"/>
        <v>5.4652999970130622E-3</v>
      </c>
      <c r="F100" s="97">
        <f t="shared" si="20"/>
        <v>6.3930499999999997</v>
      </c>
      <c r="G100" s="97">
        <f t="shared" si="20"/>
        <v>5.4652999970130622E-3</v>
      </c>
      <c r="H100" s="97">
        <f t="shared" si="21"/>
        <v>40.871088302499999</v>
      </c>
      <c r="I100" s="97">
        <f t="shared" si="22"/>
        <v>261.2909110722976</v>
      </c>
      <c r="J100" s="97">
        <f t="shared" si="23"/>
        <v>1670.4458590307522</v>
      </c>
      <c r="K100" s="97">
        <f t="shared" si="24"/>
        <v>3.4939936145904356E-2</v>
      </c>
      <c r="L100" s="97">
        <f t="shared" si="25"/>
        <v>0.22337275877757384</v>
      </c>
      <c r="M100" s="97">
        <f t="shared" ca="1" si="17"/>
        <v>3.1971732089708105E-3</v>
      </c>
      <c r="N100" s="97">
        <f t="shared" ca="1" si="26"/>
        <v>5.144399126634862E-6</v>
      </c>
      <c r="O100" s="98">
        <f t="shared" ca="1" si="27"/>
        <v>850478821236.89197</v>
      </c>
      <c r="P100" s="97">
        <f t="shared" ca="1" si="28"/>
        <v>75905509989.267975</v>
      </c>
      <c r="Q100" s="97">
        <f t="shared" ca="1" si="29"/>
        <v>366684338.39954793</v>
      </c>
      <c r="R100" s="32">
        <f t="shared" ca="1" si="18"/>
        <v>2.2681267880422518E-3</v>
      </c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</row>
    <row r="101" spans="1:35" x14ac:dyDescent="0.2">
      <c r="A101" s="94">
        <v>64573.5</v>
      </c>
      <c r="B101" s="94">
        <v>9.3310000374913216E-4</v>
      </c>
      <c r="C101" s="94">
        <v>1</v>
      </c>
      <c r="D101" s="96">
        <f t="shared" si="19"/>
        <v>6.4573499999999999</v>
      </c>
      <c r="E101" s="96">
        <f t="shared" si="19"/>
        <v>9.3310000374913216E-4</v>
      </c>
      <c r="F101" s="97">
        <f t="shared" si="20"/>
        <v>6.4573499999999999</v>
      </c>
      <c r="G101" s="97">
        <f t="shared" si="20"/>
        <v>9.3310000374913216E-4</v>
      </c>
      <c r="H101" s="97">
        <f t="shared" si="21"/>
        <v>41.697369022499998</v>
      </c>
      <c r="I101" s="97">
        <f t="shared" si="22"/>
        <v>269.25450585744034</v>
      </c>
      <c r="J101" s="97">
        <f t="shared" si="23"/>
        <v>1738.6705833985422</v>
      </c>
      <c r="K101" s="97">
        <f t="shared" si="24"/>
        <v>6.0253533092094582E-3</v>
      </c>
      <c r="L101" s="97">
        <f t="shared" si="25"/>
        <v>3.8907815191223695E-2</v>
      </c>
      <c r="M101" s="97">
        <f t="shared" ca="1" si="17"/>
        <v>2.8594879871469692E-3</v>
      </c>
      <c r="N101" s="97">
        <f t="shared" ca="1" si="26"/>
        <v>3.7109706625795851E-6</v>
      </c>
      <c r="O101" s="98">
        <f t="shared" ca="1" si="27"/>
        <v>1035083806877.8113</v>
      </c>
      <c r="P101" s="97">
        <f t="shared" ca="1" si="28"/>
        <v>90797275951.227051</v>
      </c>
      <c r="Q101" s="97">
        <f t="shared" ca="1" si="29"/>
        <v>433146599.00134534</v>
      </c>
      <c r="R101" s="32">
        <f t="shared" ca="1" si="18"/>
        <v>-1.926387983397837E-3</v>
      </c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</row>
    <row r="102" spans="1:35" x14ac:dyDescent="0.2">
      <c r="A102" s="94">
        <v>64725</v>
      </c>
      <c r="B102" s="94">
        <v>9.850000060396269E-4</v>
      </c>
      <c r="C102" s="94">
        <v>1</v>
      </c>
      <c r="D102" s="96">
        <f t="shared" si="19"/>
        <v>6.4725000000000001</v>
      </c>
      <c r="E102" s="96">
        <f t="shared" si="19"/>
        <v>9.850000060396269E-4</v>
      </c>
      <c r="F102" s="97">
        <f t="shared" si="20"/>
        <v>6.4725000000000001</v>
      </c>
      <c r="G102" s="97">
        <f t="shared" si="20"/>
        <v>9.850000060396269E-4</v>
      </c>
      <c r="H102" s="97">
        <f t="shared" si="21"/>
        <v>41.89325625</v>
      </c>
      <c r="I102" s="97">
        <f t="shared" si="22"/>
        <v>271.154101078125</v>
      </c>
      <c r="J102" s="97">
        <f t="shared" si="23"/>
        <v>1755.044919228164</v>
      </c>
      <c r="K102" s="97">
        <f t="shared" si="24"/>
        <v>6.3754125390914854E-3</v>
      </c>
      <c r="L102" s="97">
        <f t="shared" si="25"/>
        <v>4.1264857659269641E-2</v>
      </c>
      <c r="M102" s="97">
        <f t="shared" ca="1" si="17"/>
        <v>2.7738854457620699E-3</v>
      </c>
      <c r="N102" s="97">
        <f t="shared" ca="1" si="26"/>
        <v>3.200111116450958E-6</v>
      </c>
      <c r="O102" s="98">
        <f t="shared" ca="1" si="27"/>
        <v>1079151480186.6237</v>
      </c>
      <c r="P102" s="97">
        <f t="shared" ca="1" si="28"/>
        <v>94324505953.408081</v>
      </c>
      <c r="Q102" s="97">
        <f t="shared" ca="1" si="29"/>
        <v>448771952.38556886</v>
      </c>
      <c r="R102" s="32">
        <f t="shared" ca="1" si="18"/>
        <v>-1.788885439722443E-3</v>
      </c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</row>
    <row r="103" spans="1:35" x14ac:dyDescent="0.2">
      <c r="A103" s="94">
        <v>64842.5</v>
      </c>
      <c r="B103" s="94">
        <v>7.5004999962402508E-3</v>
      </c>
      <c r="C103" s="94">
        <v>1</v>
      </c>
      <c r="D103" s="96">
        <f t="shared" si="19"/>
        <v>6.4842500000000003</v>
      </c>
      <c r="E103" s="96">
        <f t="shared" si="19"/>
        <v>7.5004999962402508E-3</v>
      </c>
      <c r="F103" s="97">
        <f t="shared" si="20"/>
        <v>6.4842500000000003</v>
      </c>
      <c r="G103" s="97">
        <f t="shared" si="20"/>
        <v>7.5004999962402508E-3</v>
      </c>
      <c r="H103" s="97">
        <f t="shared" si="21"/>
        <v>42.045498062500002</v>
      </c>
      <c r="I103" s="97">
        <f t="shared" si="22"/>
        <v>272.63352081176566</v>
      </c>
      <c r="J103" s="97">
        <f t="shared" si="23"/>
        <v>1767.8239073236916</v>
      </c>
      <c r="K103" s="97">
        <f t="shared" si="24"/>
        <v>4.863511710062085E-2</v>
      </c>
      <c r="L103" s="97">
        <f t="shared" si="25"/>
        <v>0.31536225805970075</v>
      </c>
      <c r="M103" s="97">
        <f t="shared" ca="1" si="17"/>
        <v>2.7059082161557668E-3</v>
      </c>
      <c r="N103" s="97">
        <f t="shared" ca="1" si="26"/>
        <v>2.2988110337653701E-5</v>
      </c>
      <c r="O103" s="98">
        <f t="shared" ca="1" si="27"/>
        <v>1113411260374.3975</v>
      </c>
      <c r="P103" s="97">
        <f t="shared" ca="1" si="28"/>
        <v>97059688996.268951</v>
      </c>
      <c r="Q103" s="97">
        <f t="shared" ca="1" si="29"/>
        <v>460857965.94206268</v>
      </c>
      <c r="R103" s="32">
        <f t="shared" ca="1" si="18"/>
        <v>4.7945917800844839E-3</v>
      </c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</row>
    <row r="104" spans="1:35" x14ac:dyDescent="0.2">
      <c r="A104" s="94">
        <v>64978.5</v>
      </c>
      <c r="B104" s="94">
        <v>3.6460999981500208E-3</v>
      </c>
      <c r="C104" s="94">
        <v>1</v>
      </c>
      <c r="D104" s="96">
        <f t="shared" si="19"/>
        <v>6.4978499999999997</v>
      </c>
      <c r="E104" s="96">
        <f t="shared" si="19"/>
        <v>3.6460999981500208E-3</v>
      </c>
      <c r="F104" s="97">
        <f t="shared" si="20"/>
        <v>6.4978499999999997</v>
      </c>
      <c r="G104" s="97">
        <f t="shared" si="20"/>
        <v>3.6460999981500208E-3</v>
      </c>
      <c r="H104" s="97">
        <f t="shared" si="21"/>
        <v>42.222054622499996</v>
      </c>
      <c r="I104" s="97">
        <f t="shared" si="22"/>
        <v>274.35257762881162</v>
      </c>
      <c r="J104" s="97">
        <f t="shared" si="23"/>
        <v>1782.7018965453735</v>
      </c>
      <c r="K104" s="97">
        <f t="shared" si="24"/>
        <v>2.3691810872979113E-2</v>
      </c>
      <c r="L104" s="97">
        <f t="shared" si="25"/>
        <v>0.15394583328098732</v>
      </c>
      <c r="M104" s="97">
        <f t="shared" ca="1" si="17"/>
        <v>2.6254984499554102E-3</v>
      </c>
      <c r="N104" s="97">
        <f t="shared" ca="1" si="26"/>
        <v>1.0416275201772363E-6</v>
      </c>
      <c r="O104" s="98">
        <f t="shared" ca="1" si="27"/>
        <v>1153122337273.8215</v>
      </c>
      <c r="P104" s="97">
        <f t="shared" ca="1" si="28"/>
        <v>100222524563.77173</v>
      </c>
      <c r="Q104" s="97">
        <f t="shared" ca="1" si="29"/>
        <v>474800174.29422718</v>
      </c>
      <c r="R104" s="32">
        <f t="shared" ca="1" si="18"/>
        <v>1.0206015481946107E-3</v>
      </c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</row>
    <row r="105" spans="1:35" x14ac:dyDescent="0.2">
      <c r="A105" s="94">
        <v>64978.5</v>
      </c>
      <c r="B105" s="94">
        <v>5.6460999985574745E-3</v>
      </c>
      <c r="C105" s="94">
        <v>1</v>
      </c>
      <c r="D105" s="96">
        <f t="shared" si="19"/>
        <v>6.4978499999999997</v>
      </c>
      <c r="E105" s="96">
        <f t="shared" si="19"/>
        <v>5.6460999985574745E-3</v>
      </c>
      <c r="F105" s="97">
        <f t="shared" si="20"/>
        <v>6.4978499999999997</v>
      </c>
      <c r="G105" s="97">
        <f t="shared" si="20"/>
        <v>5.6460999985574745E-3</v>
      </c>
      <c r="H105" s="97">
        <f t="shared" si="21"/>
        <v>42.222054622499996</v>
      </c>
      <c r="I105" s="97">
        <f t="shared" si="22"/>
        <v>274.35257762881162</v>
      </c>
      <c r="J105" s="97">
        <f t="shared" si="23"/>
        <v>1782.7018965453735</v>
      </c>
      <c r="K105" s="97">
        <f t="shared" si="24"/>
        <v>3.6687510875626682E-2</v>
      </c>
      <c r="L105" s="97">
        <f t="shared" si="25"/>
        <v>0.23838994254319082</v>
      </c>
      <c r="M105" s="97">
        <f t="shared" ca="1" si="17"/>
        <v>2.6254984499554102E-3</v>
      </c>
      <c r="N105" s="97">
        <f t="shared" ca="1" si="26"/>
        <v>9.1240337154171898E-6</v>
      </c>
      <c r="O105" s="98">
        <f t="shared" ca="1" si="27"/>
        <v>1153122337273.8215</v>
      </c>
      <c r="P105" s="97">
        <f t="shared" ca="1" si="28"/>
        <v>100222524563.77173</v>
      </c>
      <c r="Q105" s="97">
        <f t="shared" ca="1" si="29"/>
        <v>474800174.29422718</v>
      </c>
      <c r="R105" s="32">
        <f t="shared" ca="1" si="18"/>
        <v>3.0206015486020643E-3</v>
      </c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</row>
    <row r="106" spans="1:35" x14ac:dyDescent="0.2">
      <c r="A106" s="94">
        <v>65017</v>
      </c>
      <c r="B106" s="94">
        <v>-9.2317999951774254E-3</v>
      </c>
      <c r="C106" s="94">
        <v>1</v>
      </c>
      <c r="D106" s="96">
        <f t="shared" si="19"/>
        <v>6.5016999999999996</v>
      </c>
      <c r="E106" s="96">
        <f t="shared" si="19"/>
        <v>-9.2317999951774254E-3</v>
      </c>
      <c r="F106" s="97">
        <f t="shared" si="20"/>
        <v>6.5016999999999996</v>
      </c>
      <c r="G106" s="97">
        <f t="shared" si="20"/>
        <v>-9.2317999951774254E-3</v>
      </c>
      <c r="H106" s="97">
        <f t="shared" si="21"/>
        <v>42.272102889999992</v>
      </c>
      <c r="I106" s="97">
        <f t="shared" si="22"/>
        <v>274.84053135991292</v>
      </c>
      <c r="J106" s="97">
        <f t="shared" si="23"/>
        <v>1786.9306827427456</v>
      </c>
      <c r="K106" s="97">
        <f t="shared" si="24"/>
        <v>-6.0022394028645065E-2</v>
      </c>
      <c r="L106" s="97">
        <f t="shared" si="25"/>
        <v>-0.39024759925604158</v>
      </c>
      <c r="M106" s="97">
        <f t="shared" ca="1" si="17"/>
        <v>2.6023983213740165E-3</v>
      </c>
      <c r="N106" s="97">
        <f t="shared" ca="1" si="26"/>
        <v>1.4004824979546899E-4</v>
      </c>
      <c r="O106" s="98">
        <f t="shared" ca="1" si="27"/>
        <v>1164370771116.2651</v>
      </c>
      <c r="P106" s="97">
        <f t="shared" ca="1" si="28"/>
        <v>101116957243.31335</v>
      </c>
      <c r="Q106" s="97">
        <f t="shared" ca="1" si="29"/>
        <v>478736413.35362035</v>
      </c>
      <c r="R106" s="32">
        <f t="shared" ca="1" si="18"/>
        <v>-1.1834198316551442E-2</v>
      </c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</row>
    <row r="107" spans="1:35" x14ac:dyDescent="0.2">
      <c r="A107" s="94">
        <v>66667.5</v>
      </c>
      <c r="B107" s="94">
        <v>1.2145499997131992E-2</v>
      </c>
      <c r="C107" s="94">
        <v>1</v>
      </c>
      <c r="D107" s="96">
        <f t="shared" si="19"/>
        <v>6.6667500000000004</v>
      </c>
      <c r="E107" s="96">
        <f t="shared" si="19"/>
        <v>1.2145499997131992E-2</v>
      </c>
      <c r="F107" s="97">
        <f t="shared" si="20"/>
        <v>6.6667500000000004</v>
      </c>
      <c r="G107" s="97">
        <f t="shared" si="20"/>
        <v>1.2145499997131992E-2</v>
      </c>
      <c r="H107" s="97">
        <f t="shared" si="21"/>
        <v>44.445555562500004</v>
      </c>
      <c r="I107" s="97">
        <f t="shared" si="22"/>
        <v>296.30740754629693</v>
      </c>
      <c r="J107" s="97">
        <f t="shared" si="23"/>
        <v>1975.4074092592753</v>
      </c>
      <c r="K107" s="97">
        <f t="shared" si="24"/>
        <v>8.0971012105879717E-2</v>
      </c>
      <c r="L107" s="97">
        <f t="shared" si="25"/>
        <v>0.53981349495687359</v>
      </c>
      <c r="M107" s="97">
        <f t="shared" ca="1" si="17"/>
        <v>1.472227883464905E-3</v>
      </c>
      <c r="N107" s="97">
        <f t="shared" ca="1" si="26"/>
        <v>1.1391873761238349E-4</v>
      </c>
      <c r="O107" s="98">
        <f t="shared" ca="1" si="27"/>
        <v>1638498244422.52</v>
      </c>
      <c r="P107" s="97">
        <f t="shared" ca="1" si="28"/>
        <v>138235445064.23618</v>
      </c>
      <c r="Q107" s="97">
        <f t="shared" ca="1" si="29"/>
        <v>639359475.56197739</v>
      </c>
      <c r="R107" s="32">
        <f t="shared" ca="1" si="18"/>
        <v>1.0673272113667087E-2</v>
      </c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</row>
    <row r="108" spans="1:35" x14ac:dyDescent="0.2">
      <c r="A108" s="94">
        <v>67610</v>
      </c>
      <c r="B108" s="94">
        <v>7.0599999889964238E-4</v>
      </c>
      <c r="C108" s="94">
        <v>1</v>
      </c>
      <c r="D108" s="96">
        <f t="shared" si="19"/>
        <v>6.7610000000000001</v>
      </c>
      <c r="E108" s="96">
        <f t="shared" si="19"/>
        <v>7.0599999889964238E-4</v>
      </c>
      <c r="F108" s="97">
        <f t="shared" si="20"/>
        <v>6.7610000000000001</v>
      </c>
      <c r="G108" s="97">
        <f t="shared" si="20"/>
        <v>7.0599999889964238E-4</v>
      </c>
      <c r="H108" s="97">
        <f t="shared" si="21"/>
        <v>45.711120999999999</v>
      </c>
      <c r="I108" s="97">
        <f t="shared" si="22"/>
        <v>309.05288908099999</v>
      </c>
      <c r="J108" s="97">
        <f t="shared" si="23"/>
        <v>2089.5065830766412</v>
      </c>
      <c r="K108" s="97">
        <f t="shared" si="24"/>
        <v>4.7732659925604822E-3</v>
      </c>
      <c r="L108" s="97">
        <f t="shared" si="25"/>
        <v>3.2272051375701417E-2</v>
      </c>
      <c r="M108" s="97">
        <f t="shared" ca="1" si="17"/>
        <v>7.0424029247140307E-4</v>
      </c>
      <c r="N108" s="97">
        <f t="shared" ca="1" si="26"/>
        <v>3.0965667135867321E-12</v>
      </c>
      <c r="O108" s="98">
        <f t="shared" ca="1" si="27"/>
        <v>1889616170525.6047</v>
      </c>
      <c r="P108" s="97">
        <f t="shared" ca="1" si="28"/>
        <v>157394481577.06659</v>
      </c>
      <c r="Q108" s="97">
        <f t="shared" ca="1" si="29"/>
        <v>719750548.17172468</v>
      </c>
      <c r="R108" s="32">
        <f t="shared" ca="1" si="18"/>
        <v>1.7597064282393049E-6</v>
      </c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</row>
    <row r="109" spans="1:35" x14ac:dyDescent="0.2">
      <c r="A109" s="94">
        <v>67943.5</v>
      </c>
      <c r="B109" s="94">
        <v>1.335100008873269E-3</v>
      </c>
      <c r="C109" s="94">
        <v>1</v>
      </c>
      <c r="D109" s="96">
        <f t="shared" si="19"/>
        <v>6.7943499999999997</v>
      </c>
      <c r="E109" s="96">
        <f t="shared" si="19"/>
        <v>1.335100008873269E-3</v>
      </c>
      <c r="F109" s="97">
        <f t="shared" si="20"/>
        <v>6.7943499999999997</v>
      </c>
      <c r="G109" s="97">
        <f t="shared" si="20"/>
        <v>1.335100008873269E-3</v>
      </c>
      <c r="H109" s="97">
        <f t="shared" si="21"/>
        <v>46.163191922499998</v>
      </c>
      <c r="I109" s="97">
        <f t="shared" si="22"/>
        <v>313.64888303863785</v>
      </c>
      <c r="J109" s="97">
        <f t="shared" si="23"/>
        <v>2131.040288473569</v>
      </c>
      <c r="K109" s="97">
        <f t="shared" si="24"/>
        <v>9.0711367452880939E-3</v>
      </c>
      <c r="L109" s="97">
        <f t="shared" si="25"/>
        <v>6.1632477945348159E-2</v>
      </c>
      <c r="M109" s="97">
        <f t="shared" ca="1" si="17"/>
        <v>4.1114023381000342E-4</v>
      </c>
      <c r="N109" s="97">
        <f t="shared" ca="1" si="26"/>
        <v>8.5370166593496024E-7</v>
      </c>
      <c r="O109" s="98">
        <f t="shared" ca="1" si="27"/>
        <v>1972880581578.2979</v>
      </c>
      <c r="P109" s="97">
        <f t="shared" ca="1" si="28"/>
        <v>163653570398.40274</v>
      </c>
      <c r="Q109" s="97">
        <f t="shared" ca="1" si="29"/>
        <v>745508527.04444408</v>
      </c>
      <c r="R109" s="32">
        <f t="shared" ca="1" si="18"/>
        <v>9.2395977506326554E-4</v>
      </c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</row>
    <row r="110" spans="1:35" x14ac:dyDescent="0.2">
      <c r="A110" s="94">
        <v>68813.5</v>
      </c>
      <c r="B110" s="94">
        <v>4.237100001773797E-3</v>
      </c>
      <c r="C110" s="94">
        <v>1</v>
      </c>
      <c r="D110" s="96">
        <f t="shared" si="19"/>
        <v>6.8813500000000003</v>
      </c>
      <c r="E110" s="96">
        <f t="shared" si="19"/>
        <v>4.237100001773797E-3</v>
      </c>
      <c r="F110" s="97">
        <f t="shared" si="20"/>
        <v>6.8813500000000003</v>
      </c>
      <c r="G110" s="97">
        <f t="shared" si="20"/>
        <v>4.237100001773797E-3</v>
      </c>
      <c r="H110" s="97">
        <f t="shared" si="21"/>
        <v>47.352977822500002</v>
      </c>
      <c r="I110" s="97">
        <f t="shared" si="22"/>
        <v>325.85241393886042</v>
      </c>
      <c r="J110" s="97">
        <f t="shared" si="23"/>
        <v>2242.3045086581774</v>
      </c>
      <c r="K110" s="97">
        <f t="shared" si="24"/>
        <v>2.915696809720612E-2</v>
      </c>
      <c r="L110" s="97">
        <f t="shared" si="25"/>
        <v>0.20063930241570935</v>
      </c>
      <c r="M110" s="97">
        <f t="shared" ca="1" si="17"/>
        <v>-4.0600122597148069E-4</v>
      </c>
      <c r="N110" s="97">
        <f t="shared" ca="1" si="26"/>
        <v>2.1558389011089704E-5</v>
      </c>
      <c r="O110" s="98">
        <f t="shared" ca="1" si="27"/>
        <v>2172988150799.2324</v>
      </c>
      <c r="P110" s="97">
        <f t="shared" ca="1" si="28"/>
        <v>178450857344.35046</v>
      </c>
      <c r="Q110" s="97">
        <f t="shared" ca="1" si="29"/>
        <v>805029974.53814864</v>
      </c>
      <c r="R110" s="32">
        <f t="shared" ca="1" si="18"/>
        <v>4.6431012277452777E-3</v>
      </c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</row>
    <row r="111" spans="1:35" x14ac:dyDescent="0.2">
      <c r="A111" s="94">
        <v>69192.5</v>
      </c>
      <c r="B111" s="94">
        <v>1.0104999964823946E-3</v>
      </c>
      <c r="C111" s="94">
        <v>1</v>
      </c>
      <c r="D111" s="96">
        <f t="shared" si="19"/>
        <v>6.9192499999999999</v>
      </c>
      <c r="E111" s="96">
        <f t="shared" si="19"/>
        <v>1.0104999964823946E-3</v>
      </c>
      <c r="F111" s="97">
        <f t="shared" si="20"/>
        <v>6.9192499999999999</v>
      </c>
      <c r="G111" s="97">
        <f t="shared" si="20"/>
        <v>1.0104999964823946E-3</v>
      </c>
      <c r="H111" s="97">
        <f t="shared" si="21"/>
        <v>47.876020562499995</v>
      </c>
      <c r="I111" s="97">
        <f t="shared" si="22"/>
        <v>331.2661552770781</v>
      </c>
      <c r="J111" s="97">
        <f t="shared" si="23"/>
        <v>2292.1133449009226</v>
      </c>
      <c r="K111" s="97">
        <f t="shared" si="24"/>
        <v>6.991902100660809E-3</v>
      </c>
      <c r="L111" s="97">
        <f t="shared" si="25"/>
        <v>4.8378718609997304E-2</v>
      </c>
      <c r="M111" s="97">
        <f t="shared" ca="1" si="17"/>
        <v>-7.8572443624794208E-4</v>
      </c>
      <c r="N111" s="97">
        <f t="shared" ca="1" si="26"/>
        <v>3.2264222127374199E-6</v>
      </c>
      <c r="O111" s="98">
        <f t="shared" ca="1" si="27"/>
        <v>2251442990717.7007</v>
      </c>
      <c r="P111" s="97">
        <f t="shared" ca="1" si="28"/>
        <v>184132043867.46396</v>
      </c>
      <c r="Q111" s="97">
        <f t="shared" ca="1" si="29"/>
        <v>827188368.87573373</v>
      </c>
      <c r="R111" s="32">
        <f t="shared" ca="1" si="18"/>
        <v>1.7962244327303367E-3</v>
      </c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</row>
    <row r="112" spans="1:35" x14ac:dyDescent="0.2">
      <c r="A112" s="94">
        <v>69306.5</v>
      </c>
      <c r="B112" s="94">
        <v>-7.4850999953923747E-3</v>
      </c>
      <c r="C112" s="94">
        <v>1</v>
      </c>
      <c r="D112" s="96">
        <f t="shared" si="19"/>
        <v>6.93065</v>
      </c>
      <c r="E112" s="96">
        <f t="shared" si="19"/>
        <v>-7.4850999953923747E-3</v>
      </c>
      <c r="F112" s="97">
        <f t="shared" si="20"/>
        <v>6.93065</v>
      </c>
      <c r="G112" s="97">
        <f t="shared" si="20"/>
        <v>-7.4850999953923747E-3</v>
      </c>
      <c r="H112" s="97">
        <f t="shared" si="21"/>
        <v>48.033909422500003</v>
      </c>
      <c r="I112" s="97">
        <f t="shared" si="22"/>
        <v>332.90621433904965</v>
      </c>
      <c r="J112" s="97">
        <f t="shared" si="23"/>
        <v>2307.2564544089346</v>
      </c>
      <c r="K112" s="97">
        <f t="shared" si="24"/>
        <v>-5.1876608283066158E-2</v>
      </c>
      <c r="L112" s="97">
        <f t="shared" si="25"/>
        <v>-0.35953861519703245</v>
      </c>
      <c r="M112" s="97">
        <f t="shared" ca="1" si="17"/>
        <v>-9.0276175299525141E-4</v>
      </c>
      <c r="N112" s="97">
        <f t="shared" ca="1" si="26"/>
        <v>4.3327176737323649E-5</v>
      </c>
      <c r="O112" s="98">
        <f t="shared" ca="1" si="27"/>
        <v>2273914479465.8765</v>
      </c>
      <c r="P112" s="97">
        <f t="shared" ca="1" si="28"/>
        <v>185743346547.13647</v>
      </c>
      <c r="Q112" s="97">
        <f t="shared" ca="1" si="29"/>
        <v>833378338.4882319</v>
      </c>
      <c r="R112" s="32">
        <f t="shared" ca="1" si="18"/>
        <v>-6.5823382423971233E-3</v>
      </c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</row>
    <row r="113" spans="1:35" x14ac:dyDescent="0.2">
      <c r="A113" s="94">
        <v>70320.5</v>
      </c>
      <c r="B113" s="94">
        <v>-5.840699996042531E-3</v>
      </c>
      <c r="C113" s="94">
        <v>1</v>
      </c>
      <c r="D113" s="96">
        <f t="shared" si="19"/>
        <v>7.0320499999999999</v>
      </c>
      <c r="E113" s="96">
        <f t="shared" si="19"/>
        <v>-5.840699996042531E-3</v>
      </c>
      <c r="F113" s="97">
        <f t="shared" si="20"/>
        <v>7.0320499999999999</v>
      </c>
      <c r="G113" s="97">
        <f t="shared" si="20"/>
        <v>-5.840699996042531E-3</v>
      </c>
      <c r="H113" s="97">
        <f t="shared" si="21"/>
        <v>49.4497272025</v>
      </c>
      <c r="I113" s="97">
        <f t="shared" si="22"/>
        <v>347.73295417434014</v>
      </c>
      <c r="J113" s="97">
        <f t="shared" si="23"/>
        <v>2445.2755204016685</v>
      </c>
      <c r="K113" s="97">
        <f t="shared" si="24"/>
        <v>-4.1072094407170877E-2</v>
      </c>
      <c r="L113" s="97">
        <f t="shared" si="25"/>
        <v>-0.28882102147594596</v>
      </c>
      <c r="M113" s="97">
        <f t="shared" ca="1" si="17"/>
        <v>-2.0011645126409017E-3</v>
      </c>
      <c r="N113" s="97">
        <f t="shared" ca="1" si="26"/>
        <v>1.4742032728300183E-5</v>
      </c>
      <c r="O113" s="98">
        <f t="shared" ca="1" si="27"/>
        <v>2449065243253.7603</v>
      </c>
      <c r="P113" s="97">
        <f t="shared" ca="1" si="28"/>
        <v>197961907146.21262</v>
      </c>
      <c r="Q113" s="97">
        <f t="shared" ca="1" si="29"/>
        <v>878262998.80439913</v>
      </c>
      <c r="R113" s="32">
        <f t="shared" ca="1" si="18"/>
        <v>-3.8395354834016293E-3</v>
      </c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</row>
    <row r="114" spans="1:35" x14ac:dyDescent="0.2">
      <c r="A114" s="94">
        <v>71741.5</v>
      </c>
      <c r="B114" s="94">
        <v>-1.4734099997440353E-2</v>
      </c>
      <c r="C114" s="94">
        <v>1</v>
      </c>
      <c r="D114" s="96">
        <f t="shared" si="19"/>
        <v>7.17415</v>
      </c>
      <c r="E114" s="96">
        <f t="shared" si="19"/>
        <v>-1.4734099997440353E-2</v>
      </c>
      <c r="F114" s="97">
        <f t="shared" si="20"/>
        <v>7.17415</v>
      </c>
      <c r="G114" s="97">
        <f t="shared" si="20"/>
        <v>-1.4734099997440353E-2</v>
      </c>
      <c r="H114" s="97">
        <f t="shared" si="21"/>
        <v>51.468428222500002</v>
      </c>
      <c r="I114" s="97">
        <f t="shared" si="22"/>
        <v>369.24222433244842</v>
      </c>
      <c r="J114" s="97">
        <f t="shared" si="23"/>
        <v>2648.9991036946349</v>
      </c>
      <c r="K114" s="97">
        <f t="shared" si="24"/>
        <v>-0.1057046434966367</v>
      </c>
      <c r="L114" s="97">
        <f t="shared" si="25"/>
        <v>-0.75834096814139618</v>
      </c>
      <c r="M114" s="97">
        <f t="shared" ca="1" si="17"/>
        <v>-3.7140476919186871E-3</v>
      </c>
      <c r="N114" s="97">
        <f t="shared" ca="1" si="26"/>
        <v>1.2144155281643338E-4</v>
      </c>
      <c r="O114" s="98">
        <f t="shared" ca="1" si="27"/>
        <v>2612315879136.2891</v>
      </c>
      <c r="P114" s="97">
        <f t="shared" ca="1" si="28"/>
        <v>208180053759.04083</v>
      </c>
      <c r="Q114" s="97">
        <f t="shared" ca="1" si="29"/>
        <v>908503461.00135171</v>
      </c>
      <c r="R114" s="32">
        <f t="shared" ca="1" si="18"/>
        <v>-1.1020052305521666E-2</v>
      </c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</row>
    <row r="115" spans="1:35" x14ac:dyDescent="0.2">
      <c r="A115" s="94">
        <v>71749</v>
      </c>
      <c r="B115" s="94">
        <v>-1.3724600001296494E-2</v>
      </c>
      <c r="C115" s="94">
        <v>1</v>
      </c>
      <c r="D115" s="96">
        <f t="shared" si="19"/>
        <v>7.1749000000000001</v>
      </c>
      <c r="E115" s="96">
        <f t="shared" si="19"/>
        <v>-1.3724600001296494E-2</v>
      </c>
      <c r="F115" s="97">
        <f t="shared" si="20"/>
        <v>7.1749000000000001</v>
      </c>
      <c r="G115" s="97">
        <f t="shared" si="20"/>
        <v>-1.3724600001296494E-2</v>
      </c>
      <c r="H115" s="97">
        <f t="shared" si="21"/>
        <v>51.479190010000003</v>
      </c>
      <c r="I115" s="97">
        <f t="shared" si="22"/>
        <v>369.35804040274905</v>
      </c>
      <c r="J115" s="97">
        <f t="shared" si="23"/>
        <v>2650.1070040856844</v>
      </c>
      <c r="K115" s="97">
        <f t="shared" si="24"/>
        <v>-9.8472632549302219E-2</v>
      </c>
      <c r="L115" s="97">
        <f t="shared" si="25"/>
        <v>-0.70653129127798853</v>
      </c>
      <c r="M115" s="97">
        <f t="shared" ca="1" si="17"/>
        <v>-3.7236257765546621E-3</v>
      </c>
      <c r="N115" s="97">
        <f t="shared" ca="1" si="26"/>
        <v>1.0001948544395049E-4</v>
      </c>
      <c r="O115" s="98">
        <f t="shared" ca="1" si="27"/>
        <v>2612905590953.2192</v>
      </c>
      <c r="P115" s="97">
        <f t="shared" ca="1" si="28"/>
        <v>208211466360.57022</v>
      </c>
      <c r="Q115" s="97">
        <f t="shared" ca="1" si="29"/>
        <v>908558164.52147794</v>
      </c>
      <c r="R115" s="32">
        <f t="shared" ca="1" si="18"/>
        <v>-1.0000974224741832E-2</v>
      </c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</row>
    <row r="116" spans="1:35" x14ac:dyDescent="0.2">
      <c r="A116" s="94">
        <v>71753</v>
      </c>
      <c r="B116" s="94">
        <v>-1.4526199993269984E-2</v>
      </c>
      <c r="C116" s="94">
        <v>1</v>
      </c>
      <c r="D116" s="96">
        <f t="shared" si="19"/>
        <v>7.1753</v>
      </c>
      <c r="E116" s="96">
        <f t="shared" si="19"/>
        <v>-1.4526199993269984E-2</v>
      </c>
      <c r="F116" s="97">
        <f t="shared" si="20"/>
        <v>7.1753</v>
      </c>
      <c r="G116" s="97">
        <f t="shared" si="20"/>
        <v>-1.4526199993269984E-2</v>
      </c>
      <c r="H116" s="97">
        <f t="shared" si="21"/>
        <v>51.484930089999999</v>
      </c>
      <c r="I116" s="97">
        <f t="shared" si="22"/>
        <v>369.41981887477698</v>
      </c>
      <c r="J116" s="97">
        <f t="shared" si="23"/>
        <v>2650.6980263721871</v>
      </c>
      <c r="K116" s="97">
        <f t="shared" si="24"/>
        <v>-0.10422984281171012</v>
      </c>
      <c r="L116" s="97">
        <f t="shared" si="25"/>
        <v>-0.74788039112686366</v>
      </c>
      <c r="M116" s="97">
        <f t="shared" ca="1" si="17"/>
        <v>-3.7287363962844045E-3</v>
      </c>
      <c r="N116" s="97">
        <f t="shared" ca="1" si="26"/>
        <v>1.1658522012822876E-4</v>
      </c>
      <c r="O116" s="98">
        <f t="shared" ca="1" si="27"/>
        <v>2613218903598.9106</v>
      </c>
      <c r="P116" s="97">
        <f t="shared" ca="1" si="28"/>
        <v>208228121102.83191</v>
      </c>
      <c r="Q116" s="97">
        <f t="shared" ca="1" si="29"/>
        <v>908586884.16759002</v>
      </c>
      <c r="R116" s="32">
        <f t="shared" ca="1" si="18"/>
        <v>-1.0797463596985579E-2</v>
      </c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</row>
    <row r="117" spans="1:35" x14ac:dyDescent="0.2">
      <c r="A117" s="94">
        <v>71760.5</v>
      </c>
      <c r="B117" s="94">
        <v>-1.4816699993389193E-2</v>
      </c>
      <c r="C117" s="94">
        <v>1</v>
      </c>
      <c r="D117" s="96">
        <f t="shared" si="19"/>
        <v>7.17605</v>
      </c>
      <c r="E117" s="96">
        <f t="shared" si="19"/>
        <v>-1.4816699993389193E-2</v>
      </c>
      <c r="F117" s="97">
        <f t="shared" si="20"/>
        <v>7.17605</v>
      </c>
      <c r="G117" s="97">
        <f t="shared" si="20"/>
        <v>-1.4816699993389193E-2</v>
      </c>
      <c r="H117" s="97">
        <f t="shared" si="21"/>
        <v>51.495693602499998</v>
      </c>
      <c r="I117" s="97">
        <f t="shared" si="22"/>
        <v>369.53567207622012</v>
      </c>
      <c r="J117" s="97">
        <f t="shared" si="23"/>
        <v>2651.8064596025592</v>
      </c>
      <c r="K117" s="97">
        <f t="shared" si="24"/>
        <v>-0.10632537998756052</v>
      </c>
      <c r="L117" s="97">
        <f t="shared" si="25"/>
        <v>-0.76299624305973368</v>
      </c>
      <c r="M117" s="97">
        <f t="shared" ca="1" si="17"/>
        <v>-3.7383231356347135E-3</v>
      </c>
      <c r="N117" s="97">
        <f t="shared" ca="1" si="26"/>
        <v>1.2273043380243003E-4</v>
      </c>
      <c r="O117" s="98">
        <f t="shared" ca="1" si="27"/>
        <v>2613804113547.6943</v>
      </c>
      <c r="P117" s="97">
        <f t="shared" ca="1" si="28"/>
        <v>208259163749.29718</v>
      </c>
      <c r="Q117" s="97">
        <f t="shared" ca="1" si="29"/>
        <v>908639879.25616741</v>
      </c>
      <c r="R117" s="32">
        <f t="shared" ca="1" si="18"/>
        <v>-1.1078376857754479E-2</v>
      </c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</row>
    <row r="118" spans="1:35" x14ac:dyDescent="0.2">
      <c r="A118" s="94">
        <v>71764</v>
      </c>
      <c r="B118" s="94">
        <v>-1.3105599995469674E-2</v>
      </c>
      <c r="C118" s="94">
        <v>1</v>
      </c>
      <c r="D118" s="96">
        <f t="shared" si="19"/>
        <v>7.1764000000000001</v>
      </c>
      <c r="E118" s="96">
        <f t="shared" si="19"/>
        <v>-1.3105599995469674E-2</v>
      </c>
      <c r="F118" s="97">
        <f t="shared" si="20"/>
        <v>7.1764000000000001</v>
      </c>
      <c r="G118" s="97">
        <f t="shared" si="20"/>
        <v>-1.3105599995469674E-2</v>
      </c>
      <c r="H118" s="97">
        <f t="shared" si="21"/>
        <v>51.500716959999998</v>
      </c>
      <c r="I118" s="97">
        <f t="shared" si="22"/>
        <v>369.58974519174399</v>
      </c>
      <c r="J118" s="97">
        <f t="shared" si="23"/>
        <v>2652.3238473940314</v>
      </c>
      <c r="K118" s="97">
        <f t="shared" si="24"/>
        <v>-9.4051027807488571E-2</v>
      </c>
      <c r="L118" s="97">
        <f t="shared" si="25"/>
        <v>-0.67494779595766097</v>
      </c>
      <c r="M118" s="97">
        <f t="shared" ca="1" si="17"/>
        <v>-3.7427988789634492E-3</v>
      </c>
      <c r="N118" s="97">
        <f t="shared" ca="1" si="26"/>
        <v>8.7662044747250219E-5</v>
      </c>
      <c r="O118" s="98">
        <f t="shared" ca="1" si="27"/>
        <v>2614076206382.6704</v>
      </c>
      <c r="P118" s="97">
        <f t="shared" ca="1" si="28"/>
        <v>208273567727.61877</v>
      </c>
      <c r="Q118" s="97">
        <f t="shared" ca="1" si="29"/>
        <v>908664228.95878792</v>
      </c>
      <c r="R118" s="32">
        <f t="shared" ca="1" si="18"/>
        <v>-9.3628011165062253E-3</v>
      </c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</row>
    <row r="119" spans="1:35" x14ac:dyDescent="0.2">
      <c r="A119" s="94">
        <v>71764.5</v>
      </c>
      <c r="B119" s="94">
        <v>-1.4018299996678252E-2</v>
      </c>
      <c r="C119" s="94">
        <v>1</v>
      </c>
      <c r="D119" s="96">
        <f t="shared" si="19"/>
        <v>7.17645</v>
      </c>
      <c r="E119" s="96">
        <f t="shared" si="19"/>
        <v>-1.4018299996678252E-2</v>
      </c>
      <c r="F119" s="97">
        <f t="shared" si="20"/>
        <v>7.17645</v>
      </c>
      <c r="G119" s="97">
        <f t="shared" si="20"/>
        <v>-1.4018299996678252E-2</v>
      </c>
      <c r="H119" s="97">
        <f t="shared" si="21"/>
        <v>51.501434602499998</v>
      </c>
      <c r="I119" s="97">
        <f t="shared" si="22"/>
        <v>369.59747035311113</v>
      </c>
      <c r="J119" s="97">
        <f t="shared" si="23"/>
        <v>2652.3977661155845</v>
      </c>
      <c r="K119" s="97">
        <f t="shared" si="24"/>
        <v>-0.10060162901116164</v>
      </c>
      <c r="L119" s="97">
        <f t="shared" si="25"/>
        <v>-0.72196256051715091</v>
      </c>
      <c r="M119" s="97">
        <f t="shared" ca="1" si="17"/>
        <v>-3.7434383712121044E-3</v>
      </c>
      <c r="N119" s="97">
        <f t="shared" ca="1" si="26"/>
        <v>1.0557278142247684E-4</v>
      </c>
      <c r="O119" s="98">
        <f t="shared" ca="1" si="27"/>
        <v>2614115024563.4258</v>
      </c>
      <c r="P119" s="97">
        <f t="shared" ca="1" si="28"/>
        <v>208275621147.92258</v>
      </c>
      <c r="Q119" s="97">
        <f t="shared" ca="1" si="29"/>
        <v>908667687.67704272</v>
      </c>
      <c r="R119" s="32">
        <f t="shared" ca="1" si="18"/>
        <v>-1.0274861625466147E-2</v>
      </c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</row>
    <row r="120" spans="1:35" x14ac:dyDescent="0.2">
      <c r="A120" s="94">
        <v>71793</v>
      </c>
      <c r="B120" s="94">
        <v>-3.7421999950311147E-3</v>
      </c>
      <c r="C120" s="94">
        <v>1</v>
      </c>
      <c r="D120" s="96">
        <f t="shared" si="19"/>
        <v>7.1792999999999996</v>
      </c>
      <c r="E120" s="96">
        <f t="shared" si="19"/>
        <v>-3.7421999950311147E-3</v>
      </c>
      <c r="F120" s="97">
        <f t="shared" si="20"/>
        <v>7.1792999999999996</v>
      </c>
      <c r="G120" s="97">
        <f t="shared" si="20"/>
        <v>-3.7421999950311147E-3</v>
      </c>
      <c r="H120" s="97">
        <f t="shared" si="21"/>
        <v>51.542348489999995</v>
      </c>
      <c r="I120" s="97">
        <f t="shared" si="22"/>
        <v>370.03798251425695</v>
      </c>
      <c r="J120" s="97">
        <f t="shared" si="23"/>
        <v>2656.6136878646048</v>
      </c>
      <c r="K120" s="97">
        <f t="shared" si="24"/>
        <v>-2.686637642432688E-2</v>
      </c>
      <c r="L120" s="97">
        <f t="shared" si="25"/>
        <v>-0.19288177626316996</v>
      </c>
      <c r="M120" s="97">
        <f t="shared" ca="1" si="17"/>
        <v>-3.7799308967538803E-3</v>
      </c>
      <c r="N120" s="97">
        <f t="shared" ca="1" si="26"/>
        <v>1.4236209448129969E-9</v>
      </c>
      <c r="O120" s="98">
        <f t="shared" ca="1" si="27"/>
        <v>2616306068588.125</v>
      </c>
      <c r="P120" s="97">
        <f t="shared" ca="1" si="28"/>
        <v>208390892327.57599</v>
      </c>
      <c r="Q120" s="97">
        <f t="shared" ca="1" si="29"/>
        <v>908856646.85796642</v>
      </c>
      <c r="R120" s="32">
        <f t="shared" ca="1" si="18"/>
        <v>3.7730901722765608E-5</v>
      </c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</row>
    <row r="121" spans="1:35" x14ac:dyDescent="0.2">
      <c r="A121" s="94">
        <v>72796</v>
      </c>
      <c r="B121" s="94">
        <v>-7.4183999968226999E-3</v>
      </c>
      <c r="C121" s="94">
        <v>1</v>
      </c>
      <c r="D121" s="96">
        <f t="shared" si="19"/>
        <v>7.2796000000000003</v>
      </c>
      <c r="E121" s="96">
        <f t="shared" si="19"/>
        <v>-7.4183999968226999E-3</v>
      </c>
      <c r="F121" s="97">
        <f t="shared" si="20"/>
        <v>7.2796000000000003</v>
      </c>
      <c r="G121" s="97">
        <f t="shared" si="20"/>
        <v>-7.4183999968226999E-3</v>
      </c>
      <c r="H121" s="97">
        <f t="shared" si="21"/>
        <v>52.992576160000006</v>
      </c>
      <c r="I121" s="97">
        <f t="shared" si="22"/>
        <v>385.76475741433603</v>
      </c>
      <c r="J121" s="97">
        <f t="shared" si="23"/>
        <v>2808.2131280734006</v>
      </c>
      <c r="K121" s="97">
        <f t="shared" si="24"/>
        <v>-5.4002984616870531E-2</v>
      </c>
      <c r="L121" s="97">
        <f t="shared" si="25"/>
        <v>-0.39312012681697073</v>
      </c>
      <c r="M121" s="97">
        <f t="shared" ca="1" si="17"/>
        <v>-5.1161196493396122E-3</v>
      </c>
      <c r="N121" s="97">
        <f t="shared" ca="1" si="26"/>
        <v>5.3004947984068472E-6</v>
      </c>
      <c r="O121" s="98">
        <f t="shared" ca="1" si="27"/>
        <v>2666040677040.5752</v>
      </c>
      <c r="P121" s="97">
        <f t="shared" ca="1" si="28"/>
        <v>210210829845.7515</v>
      </c>
      <c r="Q121" s="97">
        <f t="shared" ca="1" si="29"/>
        <v>905247764.11330354</v>
      </c>
      <c r="R121" s="32">
        <f t="shared" ca="1" si="18"/>
        <v>-2.3022803474830877E-3</v>
      </c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</row>
    <row r="122" spans="1:35" x14ac:dyDescent="0.2">
      <c r="A122" s="94">
        <v>73216.5</v>
      </c>
      <c r="B122" s="94">
        <v>-5.7990999994217418E-3</v>
      </c>
      <c r="C122" s="94">
        <v>1</v>
      </c>
      <c r="D122" s="96">
        <f t="shared" si="19"/>
        <v>7.32165</v>
      </c>
      <c r="E122" s="96">
        <f t="shared" si="19"/>
        <v>-5.7990999994217418E-3</v>
      </c>
      <c r="F122" s="97">
        <f t="shared" si="20"/>
        <v>7.32165</v>
      </c>
      <c r="G122" s="97">
        <f t="shared" si="20"/>
        <v>-5.7990999994217418E-3</v>
      </c>
      <c r="H122" s="97">
        <f t="shared" si="21"/>
        <v>53.606558722499997</v>
      </c>
      <c r="I122" s="97">
        <f t="shared" si="22"/>
        <v>392.48846067059213</v>
      </c>
      <c r="J122" s="97">
        <f t="shared" si="23"/>
        <v>2873.6631380688409</v>
      </c>
      <c r="K122" s="97">
        <f t="shared" si="24"/>
        <v>-4.2458980510766194E-2</v>
      </c>
      <c r="L122" s="97">
        <f t="shared" si="25"/>
        <v>-0.31086979465665132</v>
      </c>
      <c r="M122" s="97">
        <f t="shared" ca="1" si="17"/>
        <v>-5.7063386569222163E-3</v>
      </c>
      <c r="N122" s="97">
        <f t="shared" ca="1" si="26"/>
        <v>8.6046666623142762E-9</v>
      </c>
      <c r="O122" s="98">
        <f t="shared" ca="1" si="27"/>
        <v>2670857731815.3315</v>
      </c>
      <c r="P122" s="97">
        <f t="shared" ca="1" si="28"/>
        <v>209673426281.57678</v>
      </c>
      <c r="Q122" s="97">
        <f t="shared" ca="1" si="29"/>
        <v>897825605.13858795</v>
      </c>
      <c r="R122" s="32">
        <f t="shared" ca="1" si="18"/>
        <v>-9.2761342499525501E-5</v>
      </c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</row>
    <row r="123" spans="1:35" x14ac:dyDescent="0.2">
      <c r="A123" s="94">
        <v>73414</v>
      </c>
      <c r="B123" s="94">
        <v>-3.3155999990412965E-3</v>
      </c>
      <c r="C123" s="94">
        <v>1</v>
      </c>
      <c r="D123" s="96">
        <f t="shared" si="19"/>
        <v>7.3414000000000001</v>
      </c>
      <c r="E123" s="96">
        <f t="shared" si="19"/>
        <v>-3.3155999990412965E-3</v>
      </c>
      <c r="F123" s="97">
        <f t="shared" si="20"/>
        <v>7.3414000000000001</v>
      </c>
      <c r="G123" s="97">
        <f t="shared" si="20"/>
        <v>-3.3155999990412965E-3</v>
      </c>
      <c r="H123" s="97">
        <f t="shared" si="21"/>
        <v>53.896153959999999</v>
      </c>
      <c r="I123" s="97">
        <f t="shared" si="22"/>
        <v>395.67322468194402</v>
      </c>
      <c r="J123" s="97">
        <f t="shared" si="23"/>
        <v>2904.7954116800238</v>
      </c>
      <c r="K123" s="97">
        <f t="shared" si="24"/>
        <v>-2.4341145832961774E-2</v>
      </c>
      <c r="L123" s="97">
        <f t="shared" si="25"/>
        <v>-0.17869808801810558</v>
      </c>
      <c r="M123" s="97">
        <f t="shared" ca="1" si="17"/>
        <v>-5.9896758776737391E-3</v>
      </c>
      <c r="N123" s="97">
        <f t="shared" ca="1" si="26"/>
        <v>7.1506818046838695E-6</v>
      </c>
      <c r="O123" s="98">
        <f t="shared" ca="1" si="27"/>
        <v>2669828488807.8887</v>
      </c>
      <c r="P123" s="97">
        <f t="shared" ca="1" si="28"/>
        <v>209156270997.05753</v>
      </c>
      <c r="Q123" s="97">
        <f t="shared" ca="1" si="29"/>
        <v>893149475.23712599</v>
      </c>
      <c r="R123" s="32">
        <f t="shared" ca="1" si="18"/>
        <v>2.6740758786324426E-3</v>
      </c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</row>
    <row r="124" spans="1:35" x14ac:dyDescent="0.2">
      <c r="A124" s="94">
        <v>77460.5</v>
      </c>
      <c r="B124" s="94">
        <v>-1.0196699993684888E-2</v>
      </c>
      <c r="C124" s="94">
        <v>1</v>
      </c>
      <c r="D124" s="96">
        <f t="shared" si="19"/>
        <v>7.7460500000000003</v>
      </c>
      <c r="E124" s="96">
        <f t="shared" si="19"/>
        <v>-1.0196699993684888E-2</v>
      </c>
      <c r="F124" s="97">
        <f t="shared" si="20"/>
        <v>7.7460500000000003</v>
      </c>
      <c r="G124" s="97">
        <f t="shared" si="20"/>
        <v>-1.0196699993684888E-2</v>
      </c>
      <c r="H124" s="97">
        <f t="shared" si="21"/>
        <v>60.001290602500006</v>
      </c>
      <c r="I124" s="97">
        <f t="shared" si="22"/>
        <v>464.77299707149518</v>
      </c>
      <c r="J124" s="97">
        <f t="shared" si="23"/>
        <v>3600.1548739656555</v>
      </c>
      <c r="K124" s="97">
        <f t="shared" si="24"/>
        <v>-7.8984147986082831E-2</v>
      </c>
      <c r="L124" s="97">
        <f t="shared" si="25"/>
        <v>-0.61181515950759691</v>
      </c>
      <c r="M124" s="97">
        <f t="shared" ca="1" si="17"/>
        <v>-1.2656486544167234E-2</v>
      </c>
      <c r="N124" s="97">
        <f t="shared" ca="1" si="26"/>
        <v>6.0505498739338376E-6</v>
      </c>
      <c r="O124" s="98">
        <f t="shared" ca="1" si="27"/>
        <v>2207487932691.4482</v>
      </c>
      <c r="P124" s="97">
        <f t="shared" ca="1" si="28"/>
        <v>164032944185.85626</v>
      </c>
      <c r="Q124" s="97">
        <f t="shared" ca="1" si="29"/>
        <v>648182450.57961071</v>
      </c>
      <c r="R124" s="32">
        <f t="shared" ca="1" si="18"/>
        <v>2.4597865504823457E-3</v>
      </c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</row>
    <row r="125" spans="1:35" x14ac:dyDescent="0.2">
      <c r="A125" s="94">
        <v>79932.5</v>
      </c>
      <c r="B125" s="94">
        <v>-2.178549999371171E-2</v>
      </c>
      <c r="C125" s="94">
        <v>1</v>
      </c>
      <c r="D125" s="96">
        <f t="shared" si="19"/>
        <v>7.9932499999999997</v>
      </c>
      <c r="E125" s="96">
        <f t="shared" si="19"/>
        <v>-2.178549999371171E-2</v>
      </c>
      <c r="F125" s="97">
        <f t="shared" si="20"/>
        <v>7.9932499999999997</v>
      </c>
      <c r="G125" s="97">
        <f t="shared" si="20"/>
        <v>-2.178549999371171E-2</v>
      </c>
      <c r="H125" s="97">
        <f t="shared" si="21"/>
        <v>63.892045562499995</v>
      </c>
      <c r="I125" s="97">
        <f t="shared" si="22"/>
        <v>510.70509319245309</v>
      </c>
      <c r="J125" s="97">
        <f t="shared" si="23"/>
        <v>4082.1934861605755</v>
      </c>
      <c r="K125" s="97">
        <f t="shared" si="24"/>
        <v>-0.17413694782473613</v>
      </c>
      <c r="L125" s="97">
        <f t="shared" si="25"/>
        <v>-1.391920158200072</v>
      </c>
      <c r="M125" s="97">
        <f t="shared" ca="1" si="17"/>
        <v>-1.7537692201886779E-2</v>
      </c>
      <c r="N125" s="97">
        <f t="shared" ca="1" si="26"/>
        <v>1.8043871036288598E-5</v>
      </c>
      <c r="O125" s="98">
        <f t="shared" ca="1" si="27"/>
        <v>1593214704907.8181</v>
      </c>
      <c r="P125" s="97">
        <f t="shared" ca="1" si="28"/>
        <v>112097001843.37265</v>
      </c>
      <c r="Q125" s="97">
        <f t="shared" ca="1" si="29"/>
        <v>404188550.60894591</v>
      </c>
      <c r="R125" s="32">
        <f t="shared" ca="1" si="18"/>
        <v>-4.2478077918249313E-3</v>
      </c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</row>
    <row r="126" spans="1:35" x14ac:dyDescent="0.2">
      <c r="A126" s="94">
        <v>84305</v>
      </c>
      <c r="B126" s="94">
        <v>-2.8346999999484979E-2</v>
      </c>
      <c r="C126" s="94">
        <v>1</v>
      </c>
      <c r="D126" s="96">
        <f t="shared" si="19"/>
        <v>8.4305000000000003</v>
      </c>
      <c r="E126" s="96">
        <f t="shared" si="19"/>
        <v>-2.8346999999484979E-2</v>
      </c>
      <c r="F126" s="97">
        <f t="shared" si="20"/>
        <v>8.4305000000000003</v>
      </c>
      <c r="G126" s="97">
        <f t="shared" si="20"/>
        <v>-2.8346999999484979E-2</v>
      </c>
      <c r="H126" s="97">
        <f t="shared" si="21"/>
        <v>71.073330250000012</v>
      </c>
      <c r="I126" s="97">
        <f t="shared" si="22"/>
        <v>599.18371067262512</v>
      </c>
      <c r="J126" s="97">
        <f t="shared" si="23"/>
        <v>5051.4182728255664</v>
      </c>
      <c r="K126" s="97">
        <f t="shared" si="24"/>
        <v>-0.23897938349565812</v>
      </c>
      <c r="L126" s="97">
        <f t="shared" si="25"/>
        <v>-2.0147156925601459</v>
      </c>
      <c r="M126" s="97">
        <f t="shared" ca="1" si="17"/>
        <v>-2.7673154953337997E-2</v>
      </c>
      <c r="N126" s="97">
        <f t="shared" ca="1" si="26"/>
        <v>4.5406714621682748E-7</v>
      </c>
      <c r="O126" s="98">
        <f t="shared" ca="1" si="27"/>
        <v>384170545204.12744</v>
      </c>
      <c r="P126" s="97">
        <f t="shared" ca="1" si="28"/>
        <v>19494925332.918377</v>
      </c>
      <c r="Q126" s="97">
        <f t="shared" ca="1" si="29"/>
        <v>32590172.380853683</v>
      </c>
      <c r="R126" s="32">
        <f t="shared" ca="1" si="18"/>
        <v>-6.7384504614698137E-4</v>
      </c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</row>
    <row r="127" spans="1:35" x14ac:dyDescent="0.2">
      <c r="A127" s="94">
        <v>87228</v>
      </c>
      <c r="B127" s="94">
        <v>-3.9291199995204806E-2</v>
      </c>
      <c r="C127" s="94">
        <v>1</v>
      </c>
      <c r="D127" s="96">
        <f t="shared" si="19"/>
        <v>8.7227999999999994</v>
      </c>
      <c r="E127" s="96">
        <f t="shared" si="19"/>
        <v>-3.9291199995204806E-2</v>
      </c>
      <c r="F127" s="97">
        <f t="shared" si="20"/>
        <v>8.7227999999999994</v>
      </c>
      <c r="G127" s="97">
        <f t="shared" si="20"/>
        <v>-3.9291199995204806E-2</v>
      </c>
      <c r="H127" s="97">
        <f t="shared" si="21"/>
        <v>76.087239839999995</v>
      </c>
      <c r="I127" s="97">
        <f t="shared" si="22"/>
        <v>663.69377567635195</v>
      </c>
      <c r="J127" s="97">
        <f t="shared" si="23"/>
        <v>5789.2680664696827</v>
      </c>
      <c r="K127" s="97">
        <f t="shared" si="24"/>
        <v>-0.34272927931817249</v>
      </c>
      <c r="L127" s="97">
        <f t="shared" si="25"/>
        <v>-2.9895589576365547</v>
      </c>
      <c r="M127" s="97">
        <f t="shared" ca="1" si="17"/>
        <v>-3.5518584802494202E-2</v>
      </c>
      <c r="N127" s="97">
        <f t="shared" ca="1" si="26"/>
        <v>1.4232625392270872E-5</v>
      </c>
      <c r="O127" s="98">
        <f t="shared" ca="1" si="27"/>
        <v>206018275.96415073</v>
      </c>
      <c r="P127" s="97">
        <f t="shared" ca="1" si="28"/>
        <v>1718571167.050714</v>
      </c>
      <c r="Q127" s="97">
        <f t="shared" ca="1" si="29"/>
        <v>55101315.619528115</v>
      </c>
      <c r="R127" s="32">
        <f t="shared" ca="1" si="18"/>
        <v>-3.7726151927106044E-3</v>
      </c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</row>
    <row r="128" spans="1:35" x14ac:dyDescent="0.2">
      <c r="A128" s="94">
        <v>90029.5</v>
      </c>
      <c r="B128" s="94">
        <v>-4.3649300001561642E-2</v>
      </c>
      <c r="C128" s="94">
        <v>1</v>
      </c>
      <c r="D128" s="96">
        <f t="shared" si="19"/>
        <v>9.0029500000000002</v>
      </c>
      <c r="E128" s="96">
        <f t="shared" si="19"/>
        <v>-4.3649300001561642E-2</v>
      </c>
      <c r="F128" s="97">
        <f t="shared" si="20"/>
        <v>9.0029500000000002</v>
      </c>
      <c r="G128" s="97">
        <f t="shared" si="20"/>
        <v>-4.3649300001561642E-2</v>
      </c>
      <c r="H128" s="97">
        <f t="shared" si="21"/>
        <v>81.053108702499998</v>
      </c>
      <c r="I128" s="97">
        <f t="shared" si="22"/>
        <v>729.71708499317242</v>
      </c>
      <c r="J128" s="97">
        <f t="shared" si="23"/>
        <v>6569.6064303392814</v>
      </c>
      <c r="K128" s="97">
        <f t="shared" si="24"/>
        <v>-0.39297246544905939</v>
      </c>
      <c r="L128" s="97">
        <f t="shared" si="25"/>
        <v>-3.5379114578146091</v>
      </c>
      <c r="M128" s="97">
        <f t="shared" ca="1" si="17"/>
        <v>-4.3842526443666818E-2</v>
      </c>
      <c r="N128" s="97">
        <f t="shared" ca="1" si="26"/>
        <v>3.7336457928625157E-8</v>
      </c>
      <c r="O128" s="98">
        <f t="shared" ca="1" si="27"/>
        <v>487637250192.58307</v>
      </c>
      <c r="P128" s="97">
        <f t="shared" ca="1" si="28"/>
        <v>64040308334.480072</v>
      </c>
      <c r="Q128" s="97">
        <f t="shared" ca="1" si="29"/>
        <v>512906179.8763718</v>
      </c>
      <c r="R128" s="32">
        <f t="shared" ca="1" si="18"/>
        <v>1.9322644210517659E-4</v>
      </c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</row>
    <row r="129" spans="1:35" x14ac:dyDescent="0.2">
      <c r="A129" s="94">
        <v>90060</v>
      </c>
      <c r="B129" s="94">
        <v>-4.4024000002536923E-2</v>
      </c>
      <c r="C129" s="94">
        <v>1</v>
      </c>
      <c r="D129" s="96">
        <f t="shared" si="19"/>
        <v>9.0060000000000002</v>
      </c>
      <c r="E129" s="96">
        <f t="shared" si="19"/>
        <v>-4.4024000002536923E-2</v>
      </c>
      <c r="F129" s="97">
        <f t="shared" si="20"/>
        <v>9.0060000000000002</v>
      </c>
      <c r="G129" s="97">
        <f t="shared" si="20"/>
        <v>-4.4024000002536923E-2</v>
      </c>
      <c r="H129" s="97">
        <f t="shared" si="21"/>
        <v>81.108035999999998</v>
      </c>
      <c r="I129" s="97">
        <f t="shared" si="22"/>
        <v>730.45897221600001</v>
      </c>
      <c r="J129" s="97">
        <f t="shared" si="23"/>
        <v>6578.5135037772961</v>
      </c>
      <c r="K129" s="97">
        <f t="shared" si="24"/>
        <v>-0.39648014402284754</v>
      </c>
      <c r="L129" s="97">
        <f t="shared" si="25"/>
        <v>-3.5707001770697651</v>
      </c>
      <c r="M129" s="97">
        <f t="shared" ca="1" si="17"/>
        <v>-4.3937483081708584E-2</v>
      </c>
      <c r="N129" s="97">
        <f t="shared" ca="1" si="26"/>
        <v>7.4851775896170694E-9</v>
      </c>
      <c r="O129" s="98">
        <f t="shared" ca="1" si="27"/>
        <v>499540804989.8996</v>
      </c>
      <c r="P129" s="97">
        <f t="shared" ca="1" si="28"/>
        <v>65316322831.369209</v>
      </c>
      <c r="Q129" s="97">
        <f t="shared" ca="1" si="29"/>
        <v>521089789.0407055</v>
      </c>
      <c r="R129" s="32">
        <f t="shared" ca="1" si="18"/>
        <v>-8.651692082833895E-5</v>
      </c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</row>
    <row r="130" spans="1:35" x14ac:dyDescent="0.2">
      <c r="A130" s="94">
        <v>91142.5</v>
      </c>
      <c r="B130" s="94">
        <v>-4.6219500000006519E-2</v>
      </c>
      <c r="C130" s="94">
        <v>1</v>
      </c>
      <c r="D130" s="96">
        <f t="shared" si="19"/>
        <v>9.1142500000000002</v>
      </c>
      <c r="E130" s="96">
        <f t="shared" si="19"/>
        <v>-4.6219500000006519E-2</v>
      </c>
      <c r="F130" s="97">
        <f t="shared" si="20"/>
        <v>9.1142500000000002</v>
      </c>
      <c r="G130" s="97">
        <f t="shared" si="20"/>
        <v>-4.6219500000006519E-2</v>
      </c>
      <c r="H130" s="97">
        <f t="shared" si="21"/>
        <v>83.069553062500006</v>
      </c>
      <c r="I130" s="97">
        <f t="shared" si="22"/>
        <v>757.11667399989074</v>
      </c>
      <c r="J130" s="97">
        <f t="shared" si="23"/>
        <v>6900.550646003504</v>
      </c>
      <c r="K130" s="97">
        <f t="shared" si="24"/>
        <v>-0.42125607787505942</v>
      </c>
      <c r="L130" s="97">
        <f t="shared" si="25"/>
        <v>-3.8394332077727604</v>
      </c>
      <c r="M130" s="97">
        <f t="shared" ca="1" si="17"/>
        <v>-4.7368114063512212E-2</v>
      </c>
      <c r="N130" s="97">
        <f t="shared" ca="1" si="26"/>
        <v>1.3193142668830601E-6</v>
      </c>
      <c r="O130" s="98">
        <f t="shared" ca="1" si="27"/>
        <v>1035109392357.1379</v>
      </c>
      <c r="P130" s="97">
        <f t="shared" ca="1" si="28"/>
        <v>120734196109.66623</v>
      </c>
      <c r="Q130" s="97">
        <f t="shared" ca="1" si="29"/>
        <v>865105922.63565445</v>
      </c>
      <c r="R130" s="32">
        <f t="shared" ca="1" si="18"/>
        <v>1.148614063505693E-3</v>
      </c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</row>
    <row r="131" spans="1:35" x14ac:dyDescent="0.2">
      <c r="A131" s="94">
        <v>91260</v>
      </c>
      <c r="B131" s="94">
        <v>-4.3003999991924502E-2</v>
      </c>
      <c r="C131" s="94">
        <v>1</v>
      </c>
      <c r="D131" s="96">
        <f t="shared" si="19"/>
        <v>9.1259999999999994</v>
      </c>
      <c r="E131" s="96">
        <f t="shared" si="19"/>
        <v>-4.3003999991924502E-2</v>
      </c>
      <c r="F131" s="97">
        <f t="shared" si="20"/>
        <v>9.1259999999999994</v>
      </c>
      <c r="G131" s="97">
        <f t="shared" si="20"/>
        <v>-4.3003999991924502E-2</v>
      </c>
      <c r="H131" s="97">
        <f t="shared" si="21"/>
        <v>83.283875999999992</v>
      </c>
      <c r="I131" s="97">
        <f t="shared" si="22"/>
        <v>760.04865237599984</v>
      </c>
      <c r="J131" s="97">
        <f t="shared" si="23"/>
        <v>6936.2040015833745</v>
      </c>
      <c r="K131" s="97">
        <f t="shared" si="24"/>
        <v>-0.39245450392630299</v>
      </c>
      <c r="L131" s="97">
        <f t="shared" si="25"/>
        <v>-3.5815398028314407</v>
      </c>
      <c r="M131" s="97">
        <f t="shared" ca="1" si="17"/>
        <v>-4.7747566310549328E-2</v>
      </c>
      <c r="N131" s="97">
        <f t="shared" ca="1" si="26"/>
        <v>2.2501421419191881E-5</v>
      </c>
      <c r="O131" s="98">
        <f t="shared" ca="1" si="27"/>
        <v>1107300464659.9055</v>
      </c>
      <c r="P131" s="97">
        <f t="shared" ca="1" si="28"/>
        <v>128005004486.26558</v>
      </c>
      <c r="Q131" s="97">
        <f t="shared" ca="1" si="29"/>
        <v>909063574.43537879</v>
      </c>
      <c r="R131" s="32">
        <f t="shared" ca="1" si="18"/>
        <v>4.7435663186248256E-3</v>
      </c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</row>
    <row r="132" spans="1:35" x14ac:dyDescent="0.2">
      <c r="A132" s="94">
        <v>91324</v>
      </c>
      <c r="B132" s="94">
        <v>-4.7729599995363969E-2</v>
      </c>
      <c r="C132" s="94">
        <v>1</v>
      </c>
      <c r="D132" s="96">
        <f t="shared" si="19"/>
        <v>9.1324000000000005</v>
      </c>
      <c r="E132" s="96">
        <f t="shared" si="19"/>
        <v>-4.7729599995363969E-2</v>
      </c>
      <c r="F132" s="97">
        <f t="shared" si="20"/>
        <v>9.1324000000000005</v>
      </c>
      <c r="G132" s="97">
        <f t="shared" si="20"/>
        <v>-4.7729599995363969E-2</v>
      </c>
      <c r="H132" s="97">
        <f t="shared" si="21"/>
        <v>83.400729760000004</v>
      </c>
      <c r="I132" s="97">
        <f t="shared" si="22"/>
        <v>761.64882446022409</v>
      </c>
      <c r="J132" s="97">
        <f t="shared" si="23"/>
        <v>6955.6817245005504</v>
      </c>
      <c r="K132" s="97">
        <f t="shared" si="24"/>
        <v>-0.43588579899766194</v>
      </c>
      <c r="L132" s="97">
        <f t="shared" si="25"/>
        <v>-3.9806834707662482</v>
      </c>
      <c r="M132" s="97">
        <f t="shared" ca="1" si="17"/>
        <v>-4.795482948434393E-2</v>
      </c>
      <c r="N132" s="97">
        <f t="shared" ca="1" si="26"/>
        <v>5.0728322706174412E-8</v>
      </c>
      <c r="O132" s="98">
        <f t="shared" ca="1" si="27"/>
        <v>1147850611265.1912</v>
      </c>
      <c r="P132" s="97">
        <f t="shared" ca="1" si="28"/>
        <v>132074733685.51411</v>
      </c>
      <c r="Q132" s="97">
        <f t="shared" ca="1" si="29"/>
        <v>933581484.21661043</v>
      </c>
      <c r="R132" s="32">
        <f t="shared" ca="1" si="18"/>
        <v>2.2522948897996109E-4</v>
      </c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</row>
    <row r="133" spans="1:35" x14ac:dyDescent="0.2">
      <c r="A133" s="94">
        <v>91362.5</v>
      </c>
      <c r="B133" s="94">
        <v>-4.7007500004838221E-2</v>
      </c>
      <c r="C133" s="94">
        <v>1</v>
      </c>
      <c r="D133" s="96">
        <f t="shared" si="19"/>
        <v>9.1362500000000004</v>
      </c>
      <c r="E133" s="96">
        <f t="shared" si="19"/>
        <v>-4.7007500004838221E-2</v>
      </c>
      <c r="F133" s="97">
        <f t="shared" si="20"/>
        <v>9.1362500000000004</v>
      </c>
      <c r="G133" s="97">
        <f t="shared" si="20"/>
        <v>-4.7007500004838221E-2</v>
      </c>
      <c r="H133" s="97">
        <f t="shared" si="21"/>
        <v>83.471064062500005</v>
      </c>
      <c r="I133" s="97">
        <f t="shared" si="22"/>
        <v>762.61250904101576</v>
      </c>
      <c r="J133" s="97">
        <f t="shared" si="23"/>
        <v>6967.4185357259803</v>
      </c>
      <c r="K133" s="97">
        <f t="shared" si="24"/>
        <v>-0.42947227191920323</v>
      </c>
      <c r="L133" s="97">
        <f t="shared" si="25"/>
        <v>-3.9237660443218205</v>
      </c>
      <c r="M133" s="97">
        <f t="shared" ca="1" si="17"/>
        <v>-4.8079709229599921E-2</v>
      </c>
      <c r="N133" s="97">
        <f t="shared" ca="1" si="26"/>
        <v>1.1496326216640855E-6</v>
      </c>
      <c r="O133" s="98">
        <f t="shared" ca="1" si="27"/>
        <v>1172665870140.4207</v>
      </c>
      <c r="P133" s="97">
        <f t="shared" ca="1" si="28"/>
        <v>134560479078.25549</v>
      </c>
      <c r="Q133" s="97">
        <f t="shared" ca="1" si="29"/>
        <v>948527688.61796594</v>
      </c>
      <c r="R133" s="32">
        <f t="shared" ca="1" si="18"/>
        <v>1.0722092247616999E-3</v>
      </c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</row>
    <row r="134" spans="1:35" x14ac:dyDescent="0.2">
      <c r="A134" s="94">
        <v>92509</v>
      </c>
      <c r="B134" s="94">
        <v>-5.7328599999891594E-2</v>
      </c>
      <c r="C134" s="94">
        <v>1</v>
      </c>
      <c r="D134" s="96">
        <f t="shared" si="19"/>
        <v>9.2508999999999997</v>
      </c>
      <c r="E134" s="96">
        <f t="shared" si="19"/>
        <v>-5.7328599999891594E-2</v>
      </c>
      <c r="F134" s="97">
        <f t="shared" si="20"/>
        <v>9.2508999999999997</v>
      </c>
      <c r="G134" s="97">
        <f t="shared" si="20"/>
        <v>-5.7328599999891594E-2</v>
      </c>
      <c r="H134" s="97">
        <f t="shared" si="21"/>
        <v>85.579150809999987</v>
      </c>
      <c r="I134" s="97">
        <f t="shared" si="22"/>
        <v>791.68416622822883</v>
      </c>
      <c r="J134" s="97">
        <f t="shared" si="23"/>
        <v>7323.7910533607219</v>
      </c>
      <c r="K134" s="97">
        <f t="shared" si="24"/>
        <v>-0.53034114573899716</v>
      </c>
      <c r="L134" s="97">
        <f t="shared" si="25"/>
        <v>-4.9061329051168885</v>
      </c>
      <c r="M134" s="97">
        <f t="shared" ca="1" si="17"/>
        <v>-5.1866694888571263E-2</v>
      </c>
      <c r="N134" s="97">
        <f t="shared" ca="1" si="26"/>
        <v>2.9832407445067159E-5</v>
      </c>
      <c r="O134" s="98">
        <f t="shared" ca="1" si="27"/>
        <v>2065371040163.0864</v>
      </c>
      <c r="P134" s="97">
        <f t="shared" ca="1" si="28"/>
        <v>222233598672.33002</v>
      </c>
      <c r="Q134" s="97">
        <f t="shared" ca="1" si="29"/>
        <v>1465070648.7414432</v>
      </c>
      <c r="R134" s="32">
        <f t="shared" ca="1" si="18"/>
        <v>-5.461905111320331E-3</v>
      </c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</row>
    <row r="135" spans="1:35" x14ac:dyDescent="0.2">
      <c r="A135" s="94">
        <v>92786</v>
      </c>
      <c r="B135" s="94">
        <v>-5.236440000589937E-2</v>
      </c>
      <c r="C135" s="94">
        <v>1</v>
      </c>
      <c r="D135" s="96">
        <f t="shared" si="19"/>
        <v>9.2786000000000008</v>
      </c>
      <c r="E135" s="96">
        <f t="shared" si="19"/>
        <v>-5.236440000589937E-2</v>
      </c>
      <c r="F135" s="97">
        <f t="shared" si="20"/>
        <v>9.2786000000000008</v>
      </c>
      <c r="G135" s="97">
        <f t="shared" si="20"/>
        <v>-5.236440000589937E-2</v>
      </c>
      <c r="H135" s="97">
        <f t="shared" si="21"/>
        <v>86.09241796000002</v>
      </c>
      <c r="I135" s="97">
        <f t="shared" si="22"/>
        <v>798.81710928365624</v>
      </c>
      <c r="J135" s="97">
        <f t="shared" si="23"/>
        <v>7411.9044301993335</v>
      </c>
      <c r="K135" s="97">
        <f t="shared" si="24"/>
        <v>-0.48586832189473794</v>
      </c>
      <c r="L135" s="97">
        <f t="shared" si="25"/>
        <v>-4.5081778115325157</v>
      </c>
      <c r="M135" s="97">
        <f t="shared" ca="1" si="17"/>
        <v>-5.2801432518721492E-2</v>
      </c>
      <c r="N135" s="97">
        <f t="shared" ca="1" si="26"/>
        <v>1.909974172636182E-7</v>
      </c>
      <c r="O135" s="98">
        <f t="shared" ca="1" si="27"/>
        <v>2328618880677.7505</v>
      </c>
      <c r="P135" s="97">
        <f t="shared" ca="1" si="28"/>
        <v>247627736472.90234</v>
      </c>
      <c r="Q135" s="97">
        <f t="shared" ca="1" si="29"/>
        <v>1611849882.6911423</v>
      </c>
      <c r="R135" s="32">
        <f t="shared" ca="1" si="18"/>
        <v>4.3703251282212197E-4</v>
      </c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</row>
    <row r="136" spans="1:35" x14ac:dyDescent="0.2">
      <c r="A136" s="94">
        <v>93001.5</v>
      </c>
      <c r="B136" s="94">
        <v>-5.3638099998352118E-2</v>
      </c>
      <c r="C136" s="94">
        <v>1</v>
      </c>
      <c r="D136" s="96">
        <f t="shared" si="19"/>
        <v>9.3001500000000004</v>
      </c>
      <c r="E136" s="96">
        <f t="shared" si="19"/>
        <v>-5.3638099998352118E-2</v>
      </c>
      <c r="F136" s="97">
        <f t="shared" si="20"/>
        <v>9.3001500000000004</v>
      </c>
      <c r="G136" s="97">
        <f t="shared" si="20"/>
        <v>-5.3638099998352118E-2</v>
      </c>
      <c r="H136" s="97">
        <f t="shared" si="21"/>
        <v>86.492790022500003</v>
      </c>
      <c r="I136" s="97">
        <f t="shared" si="22"/>
        <v>804.39592112775347</v>
      </c>
      <c r="J136" s="97">
        <f t="shared" si="23"/>
        <v>7481.0027258762766</v>
      </c>
      <c r="K136" s="97">
        <f t="shared" si="24"/>
        <v>-0.49884237569967449</v>
      </c>
      <c r="L136" s="97">
        <f t="shared" si="25"/>
        <v>-4.6393089203633275</v>
      </c>
      <c r="M136" s="97">
        <f t="shared" ca="1" si="17"/>
        <v>-5.3533963117762318E-2</v>
      </c>
      <c r="N136" s="97">
        <f t="shared" ca="1" si="26"/>
        <v>1.0844489898974304E-8</v>
      </c>
      <c r="O136" s="98">
        <f t="shared" ca="1" si="27"/>
        <v>2547132969403.6733</v>
      </c>
      <c r="P136" s="97">
        <f t="shared" ca="1" si="28"/>
        <v>268594697262.42978</v>
      </c>
      <c r="Q136" s="97">
        <f t="shared" ca="1" si="29"/>
        <v>1732339499.7703838</v>
      </c>
      <c r="R136" s="32">
        <f t="shared" ca="1" si="18"/>
        <v>-1.041368805898002E-4</v>
      </c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</row>
    <row r="137" spans="1:35" x14ac:dyDescent="0.2">
      <c r="A137" s="94">
        <v>99737.5</v>
      </c>
      <c r="B137" s="94">
        <v>-7.0572500000707805E-2</v>
      </c>
      <c r="C137" s="94">
        <v>1</v>
      </c>
      <c r="D137" s="96">
        <f t="shared" si="19"/>
        <v>9.9737500000000008</v>
      </c>
      <c r="E137" s="96">
        <f t="shared" si="19"/>
        <v>-7.0572500000707805E-2</v>
      </c>
      <c r="F137" s="97">
        <f t="shared" si="20"/>
        <v>9.9737500000000008</v>
      </c>
      <c r="G137" s="97">
        <f t="shared" si="20"/>
        <v>-7.0572500000707805E-2</v>
      </c>
      <c r="H137" s="97">
        <f t="shared" si="21"/>
        <v>99.47568906250001</v>
      </c>
      <c r="I137" s="97">
        <f t="shared" si="22"/>
        <v>992.1456537871095</v>
      </c>
      <c r="J137" s="97">
        <f t="shared" si="23"/>
        <v>9895.4127144591839</v>
      </c>
      <c r="K137" s="97">
        <f t="shared" si="24"/>
        <v>-0.70387247188205948</v>
      </c>
      <c r="L137" s="97">
        <f t="shared" si="25"/>
        <v>-7.020248066433691</v>
      </c>
      <c r="M137" s="97">
        <f t="shared" ca="1" si="17"/>
        <v>-7.8780399258835232E-2</v>
      </c>
      <c r="N137" s="97">
        <f t="shared" ca="1" si="26"/>
        <v>6.7369610231568766E-5</v>
      </c>
      <c r="O137" s="98">
        <f t="shared" ca="1" si="27"/>
        <v>17391107401733.627</v>
      </c>
      <c r="P137" s="97">
        <f t="shared" ca="1" si="28"/>
        <v>1624344644011.0662</v>
      </c>
      <c r="Q137" s="97">
        <f t="shared" ca="1" si="29"/>
        <v>9098128610.6841183</v>
      </c>
      <c r="R137" s="32">
        <f t="shared" ca="1" si="18"/>
        <v>8.2078992581274268E-3</v>
      </c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</row>
    <row r="138" spans="1:35" x14ac:dyDescent="0.2">
      <c r="A138" s="94"/>
      <c r="B138" s="94"/>
      <c r="C138" s="94"/>
      <c r="D138" s="96">
        <f t="shared" si="19"/>
        <v>0</v>
      </c>
      <c r="E138" s="96">
        <f t="shared" si="19"/>
        <v>0</v>
      </c>
      <c r="F138" s="97">
        <f t="shared" si="20"/>
        <v>0</v>
      </c>
      <c r="G138" s="97">
        <f t="shared" si="20"/>
        <v>0</v>
      </c>
      <c r="H138" s="97">
        <f t="shared" si="21"/>
        <v>0</v>
      </c>
      <c r="I138" s="97">
        <f t="shared" si="22"/>
        <v>0</v>
      </c>
      <c r="J138" s="97">
        <f t="shared" si="23"/>
        <v>0</v>
      </c>
      <c r="K138" s="97">
        <f t="shared" si="24"/>
        <v>0</v>
      </c>
      <c r="L138" s="97">
        <f t="shared" si="25"/>
        <v>0</v>
      </c>
      <c r="M138" s="97">
        <f t="shared" ca="1" si="17"/>
        <v>-0.17035027772432934</v>
      </c>
      <c r="N138" s="97">
        <f t="shared" ca="1" si="26"/>
        <v>0</v>
      </c>
      <c r="O138" s="98">
        <f t="shared" ca="1" si="27"/>
        <v>0</v>
      </c>
      <c r="P138" s="97">
        <f t="shared" ca="1" si="28"/>
        <v>0</v>
      </c>
      <c r="Q138" s="97">
        <f t="shared" ca="1" si="29"/>
        <v>0</v>
      </c>
      <c r="R138" s="32">
        <f t="shared" ca="1" si="18"/>
        <v>0.17035027772432934</v>
      </c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</row>
    <row r="139" spans="1:35" x14ac:dyDescent="0.2">
      <c r="A139" s="94"/>
      <c r="B139" s="94"/>
      <c r="C139" s="94"/>
      <c r="D139" s="96">
        <f t="shared" si="19"/>
        <v>0</v>
      </c>
      <c r="E139" s="96">
        <f t="shared" si="19"/>
        <v>0</v>
      </c>
      <c r="F139" s="97">
        <f t="shared" si="20"/>
        <v>0</v>
      </c>
      <c r="G139" s="97">
        <f t="shared" si="20"/>
        <v>0</v>
      </c>
      <c r="H139" s="97">
        <f t="shared" si="21"/>
        <v>0</v>
      </c>
      <c r="I139" s="97">
        <f t="shared" si="22"/>
        <v>0</v>
      </c>
      <c r="J139" s="97">
        <f t="shared" si="23"/>
        <v>0</v>
      </c>
      <c r="K139" s="97">
        <f t="shared" si="24"/>
        <v>0</v>
      </c>
      <c r="L139" s="97">
        <f t="shared" si="25"/>
        <v>0</v>
      </c>
      <c r="M139" s="97">
        <f t="shared" ca="1" si="17"/>
        <v>-0.17035027772432934</v>
      </c>
      <c r="N139" s="97">
        <f t="shared" ca="1" si="26"/>
        <v>0</v>
      </c>
      <c r="O139" s="98">
        <f t="shared" ca="1" si="27"/>
        <v>0</v>
      </c>
      <c r="P139" s="97">
        <f t="shared" ca="1" si="28"/>
        <v>0</v>
      </c>
      <c r="Q139" s="97">
        <f t="shared" ca="1" si="29"/>
        <v>0</v>
      </c>
      <c r="R139" s="32">
        <f t="shared" ca="1" si="18"/>
        <v>0.17035027772432934</v>
      </c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</row>
    <row r="140" spans="1:35" x14ac:dyDescent="0.2">
      <c r="A140" s="94"/>
      <c r="B140" s="94"/>
      <c r="C140" s="94"/>
      <c r="D140" s="96">
        <f t="shared" si="19"/>
        <v>0</v>
      </c>
      <c r="E140" s="96">
        <f t="shared" si="19"/>
        <v>0</v>
      </c>
      <c r="F140" s="97">
        <f t="shared" si="20"/>
        <v>0</v>
      </c>
      <c r="G140" s="97">
        <f t="shared" si="20"/>
        <v>0</v>
      </c>
      <c r="H140" s="97">
        <f t="shared" si="21"/>
        <v>0</v>
      </c>
      <c r="I140" s="97">
        <f t="shared" si="22"/>
        <v>0</v>
      </c>
      <c r="J140" s="97">
        <f t="shared" si="23"/>
        <v>0</v>
      </c>
      <c r="K140" s="97">
        <f t="shared" si="24"/>
        <v>0</v>
      </c>
      <c r="L140" s="97">
        <f t="shared" si="25"/>
        <v>0</v>
      </c>
      <c r="M140" s="97">
        <f t="shared" ca="1" si="17"/>
        <v>-0.17035027772432934</v>
      </c>
      <c r="N140" s="97">
        <f t="shared" ca="1" si="26"/>
        <v>0</v>
      </c>
      <c r="O140" s="98">
        <f t="shared" ca="1" si="27"/>
        <v>0</v>
      </c>
      <c r="P140" s="97">
        <f t="shared" ca="1" si="28"/>
        <v>0</v>
      </c>
      <c r="Q140" s="97">
        <f t="shared" ca="1" si="29"/>
        <v>0</v>
      </c>
      <c r="R140" s="32">
        <f t="shared" ca="1" si="18"/>
        <v>0.17035027772432934</v>
      </c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</row>
    <row r="141" spans="1:35" x14ac:dyDescent="0.2">
      <c r="A141" s="94"/>
      <c r="B141" s="94"/>
      <c r="C141" s="94"/>
      <c r="D141" s="96">
        <f t="shared" si="19"/>
        <v>0</v>
      </c>
      <c r="E141" s="96">
        <f t="shared" si="19"/>
        <v>0</v>
      </c>
      <c r="F141" s="97">
        <f t="shared" si="20"/>
        <v>0</v>
      </c>
      <c r="G141" s="97">
        <f t="shared" si="20"/>
        <v>0</v>
      </c>
      <c r="H141" s="97">
        <f t="shared" si="21"/>
        <v>0</v>
      </c>
      <c r="I141" s="97">
        <f t="shared" si="22"/>
        <v>0</v>
      </c>
      <c r="J141" s="97">
        <f t="shared" si="23"/>
        <v>0</v>
      </c>
      <c r="K141" s="97">
        <f t="shared" si="24"/>
        <v>0</v>
      </c>
      <c r="L141" s="97">
        <f t="shared" si="25"/>
        <v>0</v>
      </c>
      <c r="M141" s="97">
        <f t="shared" ca="1" si="17"/>
        <v>-0.17035027772432934</v>
      </c>
      <c r="N141" s="97">
        <f t="shared" ca="1" si="26"/>
        <v>0</v>
      </c>
      <c r="O141" s="98">
        <f t="shared" ca="1" si="27"/>
        <v>0</v>
      </c>
      <c r="P141" s="97">
        <f t="shared" ca="1" si="28"/>
        <v>0</v>
      </c>
      <c r="Q141" s="97">
        <f t="shared" ca="1" si="29"/>
        <v>0</v>
      </c>
      <c r="R141" s="32">
        <f t="shared" ca="1" si="18"/>
        <v>0.17035027772432934</v>
      </c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</row>
    <row r="142" spans="1:35" x14ac:dyDescent="0.2">
      <c r="A142" s="94"/>
      <c r="B142" s="94"/>
      <c r="C142" s="94"/>
      <c r="D142" s="96">
        <f t="shared" si="19"/>
        <v>0</v>
      </c>
      <c r="E142" s="96">
        <f t="shared" si="19"/>
        <v>0</v>
      </c>
      <c r="F142" s="97">
        <f t="shared" si="20"/>
        <v>0</v>
      </c>
      <c r="G142" s="97">
        <f t="shared" si="20"/>
        <v>0</v>
      </c>
      <c r="H142" s="97">
        <f t="shared" si="21"/>
        <v>0</v>
      </c>
      <c r="I142" s="97">
        <f t="shared" si="22"/>
        <v>0</v>
      </c>
      <c r="J142" s="97">
        <f t="shared" si="23"/>
        <v>0</v>
      </c>
      <c r="K142" s="97">
        <f t="shared" si="24"/>
        <v>0</v>
      </c>
      <c r="L142" s="97">
        <f t="shared" si="25"/>
        <v>0</v>
      </c>
      <c r="M142" s="97">
        <f t="shared" ca="1" si="17"/>
        <v>-0.17035027772432934</v>
      </c>
      <c r="N142" s="97">
        <f t="shared" ca="1" si="26"/>
        <v>0</v>
      </c>
      <c r="O142" s="98">
        <f t="shared" ca="1" si="27"/>
        <v>0</v>
      </c>
      <c r="P142" s="97">
        <f t="shared" ca="1" si="28"/>
        <v>0</v>
      </c>
      <c r="Q142" s="97">
        <f t="shared" ca="1" si="29"/>
        <v>0</v>
      </c>
      <c r="R142" s="32">
        <f t="shared" ca="1" si="18"/>
        <v>0.17035027772432934</v>
      </c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</row>
    <row r="143" spans="1:35" x14ac:dyDescent="0.2">
      <c r="A143" s="94"/>
      <c r="B143" s="94"/>
      <c r="C143" s="94"/>
      <c r="D143" s="96">
        <f t="shared" ref="D143:E206" si="30">A143/A$18</f>
        <v>0</v>
      </c>
      <c r="E143" s="96">
        <f t="shared" si="30"/>
        <v>0</v>
      </c>
      <c r="F143" s="97">
        <f t="shared" ref="F143:G206" si="31">$C143*D143</f>
        <v>0</v>
      </c>
      <c r="G143" s="97">
        <f t="shared" si="31"/>
        <v>0</v>
      </c>
      <c r="H143" s="97">
        <f t="shared" si="21"/>
        <v>0</v>
      </c>
      <c r="I143" s="97">
        <f t="shared" si="22"/>
        <v>0</v>
      </c>
      <c r="J143" s="97">
        <f t="shared" si="23"/>
        <v>0</v>
      </c>
      <c r="K143" s="97">
        <f t="shared" si="24"/>
        <v>0</v>
      </c>
      <c r="L143" s="97">
        <f t="shared" si="25"/>
        <v>0</v>
      </c>
      <c r="M143" s="97">
        <f t="shared" ca="1" si="17"/>
        <v>-0.17035027772432934</v>
      </c>
      <c r="N143" s="97">
        <f t="shared" ca="1" si="26"/>
        <v>0</v>
      </c>
      <c r="O143" s="98">
        <f t="shared" ca="1" si="27"/>
        <v>0</v>
      </c>
      <c r="P143" s="97">
        <f t="shared" ca="1" si="28"/>
        <v>0</v>
      </c>
      <c r="Q143" s="97">
        <f t="shared" ca="1" si="29"/>
        <v>0</v>
      </c>
      <c r="R143" s="32">
        <f t="shared" ca="1" si="18"/>
        <v>0.17035027772432934</v>
      </c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</row>
    <row r="144" spans="1:35" x14ac:dyDescent="0.2">
      <c r="A144" s="94"/>
      <c r="B144" s="94"/>
      <c r="C144" s="94"/>
      <c r="D144" s="96">
        <f t="shared" si="30"/>
        <v>0</v>
      </c>
      <c r="E144" s="96">
        <f t="shared" si="30"/>
        <v>0</v>
      </c>
      <c r="F144" s="97">
        <f t="shared" si="31"/>
        <v>0</v>
      </c>
      <c r="G144" s="97">
        <f t="shared" si="31"/>
        <v>0</v>
      </c>
      <c r="H144" s="97">
        <f t="shared" si="21"/>
        <v>0</v>
      </c>
      <c r="I144" s="97">
        <f t="shared" si="22"/>
        <v>0</v>
      </c>
      <c r="J144" s="97">
        <f t="shared" si="23"/>
        <v>0</v>
      </c>
      <c r="K144" s="97">
        <f t="shared" si="24"/>
        <v>0</v>
      </c>
      <c r="L144" s="97">
        <f t="shared" si="25"/>
        <v>0</v>
      </c>
      <c r="M144" s="97">
        <f t="shared" ca="1" si="17"/>
        <v>-0.17035027772432934</v>
      </c>
      <c r="N144" s="97">
        <f t="shared" ca="1" si="26"/>
        <v>0</v>
      </c>
      <c r="O144" s="98">
        <f t="shared" ca="1" si="27"/>
        <v>0</v>
      </c>
      <c r="P144" s="97">
        <f t="shared" ca="1" si="28"/>
        <v>0</v>
      </c>
      <c r="Q144" s="97">
        <f t="shared" ca="1" si="29"/>
        <v>0</v>
      </c>
      <c r="R144" s="32">
        <f t="shared" ca="1" si="18"/>
        <v>0.17035027772432934</v>
      </c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</row>
    <row r="145" spans="1:35" x14ac:dyDescent="0.2">
      <c r="A145" s="94"/>
      <c r="B145" s="94"/>
      <c r="C145" s="94"/>
      <c r="D145" s="96">
        <f t="shared" si="30"/>
        <v>0</v>
      </c>
      <c r="E145" s="96">
        <f t="shared" si="30"/>
        <v>0</v>
      </c>
      <c r="F145" s="97">
        <f t="shared" si="31"/>
        <v>0</v>
      </c>
      <c r="G145" s="97">
        <f t="shared" si="31"/>
        <v>0</v>
      </c>
      <c r="H145" s="97">
        <f t="shared" si="21"/>
        <v>0</v>
      </c>
      <c r="I145" s="97">
        <f t="shared" si="22"/>
        <v>0</v>
      </c>
      <c r="J145" s="97">
        <f t="shared" si="23"/>
        <v>0</v>
      </c>
      <c r="K145" s="97">
        <f t="shared" si="24"/>
        <v>0</v>
      </c>
      <c r="L145" s="97">
        <f t="shared" si="25"/>
        <v>0</v>
      </c>
      <c r="M145" s="97">
        <f t="shared" ca="1" si="17"/>
        <v>-0.17035027772432934</v>
      </c>
      <c r="N145" s="97">
        <f t="shared" ca="1" si="26"/>
        <v>0</v>
      </c>
      <c r="O145" s="98">
        <f t="shared" ca="1" si="27"/>
        <v>0</v>
      </c>
      <c r="P145" s="97">
        <f t="shared" ca="1" si="28"/>
        <v>0</v>
      </c>
      <c r="Q145" s="97">
        <f t="shared" ca="1" si="29"/>
        <v>0</v>
      </c>
      <c r="R145" s="32">
        <f t="shared" ca="1" si="18"/>
        <v>0.17035027772432934</v>
      </c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</row>
    <row r="146" spans="1:35" x14ac:dyDescent="0.2">
      <c r="A146" s="94"/>
      <c r="B146" s="94"/>
      <c r="C146" s="94"/>
      <c r="D146" s="96">
        <f t="shared" si="30"/>
        <v>0</v>
      </c>
      <c r="E146" s="96">
        <f t="shared" si="30"/>
        <v>0</v>
      </c>
      <c r="F146" s="97">
        <f t="shared" si="31"/>
        <v>0</v>
      </c>
      <c r="G146" s="97">
        <f t="shared" si="31"/>
        <v>0</v>
      </c>
      <c r="H146" s="97">
        <f t="shared" si="21"/>
        <v>0</v>
      </c>
      <c r="I146" s="97">
        <f t="shared" si="22"/>
        <v>0</v>
      </c>
      <c r="J146" s="97">
        <f t="shared" si="23"/>
        <v>0</v>
      </c>
      <c r="K146" s="97">
        <f t="shared" si="24"/>
        <v>0</v>
      </c>
      <c r="L146" s="97">
        <f t="shared" si="25"/>
        <v>0</v>
      </c>
      <c r="M146" s="97">
        <f t="shared" ca="1" si="17"/>
        <v>-0.17035027772432934</v>
      </c>
      <c r="N146" s="97">
        <f t="shared" ca="1" si="26"/>
        <v>0</v>
      </c>
      <c r="O146" s="98">
        <f t="shared" ca="1" si="27"/>
        <v>0</v>
      </c>
      <c r="P146" s="97">
        <f t="shared" ca="1" si="28"/>
        <v>0</v>
      </c>
      <c r="Q146" s="97">
        <f t="shared" ca="1" si="29"/>
        <v>0</v>
      </c>
      <c r="R146" s="32">
        <f t="shared" ca="1" si="18"/>
        <v>0.17035027772432934</v>
      </c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</row>
    <row r="147" spans="1:35" x14ac:dyDescent="0.2">
      <c r="A147" s="94"/>
      <c r="B147" s="94"/>
      <c r="C147" s="94"/>
      <c r="D147" s="96">
        <f t="shared" si="30"/>
        <v>0</v>
      </c>
      <c r="E147" s="96">
        <f t="shared" si="30"/>
        <v>0</v>
      </c>
      <c r="F147" s="97">
        <f t="shared" si="31"/>
        <v>0</v>
      </c>
      <c r="G147" s="97">
        <f t="shared" si="31"/>
        <v>0</v>
      </c>
      <c r="H147" s="97">
        <f t="shared" si="21"/>
        <v>0</v>
      </c>
      <c r="I147" s="97">
        <f t="shared" si="22"/>
        <v>0</v>
      </c>
      <c r="J147" s="97">
        <f t="shared" si="23"/>
        <v>0</v>
      </c>
      <c r="K147" s="97">
        <f t="shared" si="24"/>
        <v>0</v>
      </c>
      <c r="L147" s="97">
        <f t="shared" si="25"/>
        <v>0</v>
      </c>
      <c r="M147" s="97">
        <f t="shared" ref="M147:M210" ca="1" si="32">+E$4+E$5*D147+E$6*D147^2</f>
        <v>-0.17035027772432934</v>
      </c>
      <c r="N147" s="97">
        <f t="shared" ca="1" si="26"/>
        <v>0</v>
      </c>
      <c r="O147" s="98">
        <f t="shared" ca="1" si="27"/>
        <v>0</v>
      </c>
      <c r="P147" s="97">
        <f t="shared" ca="1" si="28"/>
        <v>0</v>
      </c>
      <c r="Q147" s="97">
        <f t="shared" ca="1" si="29"/>
        <v>0</v>
      </c>
      <c r="R147" s="32">
        <f t="shared" ref="R147:R210" ca="1" si="33">+E147-M147</f>
        <v>0.17035027772432934</v>
      </c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</row>
    <row r="148" spans="1:35" x14ac:dyDescent="0.2">
      <c r="A148" s="94"/>
      <c r="B148" s="94"/>
      <c r="C148" s="94"/>
      <c r="D148" s="96">
        <f t="shared" si="30"/>
        <v>0</v>
      </c>
      <c r="E148" s="96">
        <f t="shared" si="30"/>
        <v>0</v>
      </c>
      <c r="F148" s="97">
        <f t="shared" si="31"/>
        <v>0</v>
      </c>
      <c r="G148" s="97">
        <f t="shared" si="31"/>
        <v>0</v>
      </c>
      <c r="H148" s="97">
        <f t="shared" ref="H148:H211" si="34">C148*D148*D148</f>
        <v>0</v>
      </c>
      <c r="I148" s="97">
        <f t="shared" ref="I148:I211" si="35">C148*D148*D148*D148</f>
        <v>0</v>
      </c>
      <c r="J148" s="97">
        <f t="shared" ref="J148:J211" si="36">C148*D148*D148*D148*D148</f>
        <v>0</v>
      </c>
      <c r="K148" s="97">
        <f t="shared" ref="K148:K211" si="37">C148*E148*D148</f>
        <v>0</v>
      </c>
      <c r="L148" s="97">
        <f t="shared" ref="L148:L211" si="38">C148*E148*D148*D148</f>
        <v>0</v>
      </c>
      <c r="M148" s="97">
        <f t="shared" ca="1" si="32"/>
        <v>-0.17035027772432934</v>
      </c>
      <c r="N148" s="97">
        <f t="shared" ref="N148:N211" ca="1" si="39">C148*(M148-E148)^2</f>
        <v>0</v>
      </c>
      <c r="O148" s="98">
        <f t="shared" ref="O148:O211" ca="1" si="40">(C148*O$1-O$2*F148+O$3*H148)^2</f>
        <v>0</v>
      </c>
      <c r="P148" s="97">
        <f t="shared" ref="P148:P211" ca="1" si="41">(-C148*O$2+O$4*F148-O$5*H148)^2</f>
        <v>0</v>
      </c>
      <c r="Q148" s="97">
        <f t="shared" ref="Q148:Q211" ca="1" si="42">+(C148*O$3-F148*O$5+H148*O$6)^2</f>
        <v>0</v>
      </c>
      <c r="R148" s="32">
        <f t="shared" ca="1" si="33"/>
        <v>0.17035027772432934</v>
      </c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</row>
    <row r="149" spans="1:35" x14ac:dyDescent="0.2">
      <c r="A149" s="94"/>
      <c r="B149" s="94"/>
      <c r="C149" s="94"/>
      <c r="D149" s="96">
        <f t="shared" si="30"/>
        <v>0</v>
      </c>
      <c r="E149" s="96">
        <f t="shared" si="30"/>
        <v>0</v>
      </c>
      <c r="F149" s="97">
        <f t="shared" si="31"/>
        <v>0</v>
      </c>
      <c r="G149" s="97">
        <f t="shared" si="31"/>
        <v>0</v>
      </c>
      <c r="H149" s="97">
        <f t="shared" si="34"/>
        <v>0</v>
      </c>
      <c r="I149" s="97">
        <f t="shared" si="35"/>
        <v>0</v>
      </c>
      <c r="J149" s="97">
        <f t="shared" si="36"/>
        <v>0</v>
      </c>
      <c r="K149" s="97">
        <f t="shared" si="37"/>
        <v>0</v>
      </c>
      <c r="L149" s="97">
        <f t="shared" si="38"/>
        <v>0</v>
      </c>
      <c r="M149" s="97">
        <f t="shared" ca="1" si="32"/>
        <v>-0.17035027772432934</v>
      </c>
      <c r="N149" s="97">
        <f t="shared" ca="1" si="39"/>
        <v>0</v>
      </c>
      <c r="O149" s="98">
        <f t="shared" ca="1" si="40"/>
        <v>0</v>
      </c>
      <c r="P149" s="97">
        <f t="shared" ca="1" si="41"/>
        <v>0</v>
      </c>
      <c r="Q149" s="97">
        <f t="shared" ca="1" si="42"/>
        <v>0</v>
      </c>
      <c r="R149" s="32">
        <f t="shared" ca="1" si="33"/>
        <v>0.17035027772432934</v>
      </c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</row>
    <row r="150" spans="1:35" x14ac:dyDescent="0.2">
      <c r="A150" s="94"/>
      <c r="B150" s="94"/>
      <c r="C150" s="94"/>
      <c r="D150" s="96">
        <f t="shared" si="30"/>
        <v>0</v>
      </c>
      <c r="E150" s="96">
        <f t="shared" si="30"/>
        <v>0</v>
      </c>
      <c r="F150" s="97">
        <f t="shared" si="31"/>
        <v>0</v>
      </c>
      <c r="G150" s="97">
        <f t="shared" si="31"/>
        <v>0</v>
      </c>
      <c r="H150" s="97">
        <f t="shared" si="34"/>
        <v>0</v>
      </c>
      <c r="I150" s="97">
        <f t="shared" si="35"/>
        <v>0</v>
      </c>
      <c r="J150" s="97">
        <f t="shared" si="36"/>
        <v>0</v>
      </c>
      <c r="K150" s="97">
        <f t="shared" si="37"/>
        <v>0</v>
      </c>
      <c r="L150" s="97">
        <f t="shared" si="38"/>
        <v>0</v>
      </c>
      <c r="M150" s="97">
        <f t="shared" ca="1" si="32"/>
        <v>-0.17035027772432934</v>
      </c>
      <c r="N150" s="97">
        <f t="shared" ca="1" si="39"/>
        <v>0</v>
      </c>
      <c r="O150" s="98">
        <f t="shared" ca="1" si="40"/>
        <v>0</v>
      </c>
      <c r="P150" s="97">
        <f t="shared" ca="1" si="41"/>
        <v>0</v>
      </c>
      <c r="Q150" s="97">
        <f t="shared" ca="1" si="42"/>
        <v>0</v>
      </c>
      <c r="R150" s="32">
        <f t="shared" ca="1" si="33"/>
        <v>0.17035027772432934</v>
      </c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</row>
    <row r="151" spans="1:35" x14ac:dyDescent="0.2">
      <c r="A151" s="94"/>
      <c r="B151" s="94"/>
      <c r="C151" s="94"/>
      <c r="D151" s="96">
        <f t="shared" si="30"/>
        <v>0</v>
      </c>
      <c r="E151" s="96">
        <f t="shared" si="30"/>
        <v>0</v>
      </c>
      <c r="F151" s="97">
        <f t="shared" si="31"/>
        <v>0</v>
      </c>
      <c r="G151" s="97">
        <f t="shared" si="31"/>
        <v>0</v>
      </c>
      <c r="H151" s="97">
        <f t="shared" si="34"/>
        <v>0</v>
      </c>
      <c r="I151" s="97">
        <f t="shared" si="35"/>
        <v>0</v>
      </c>
      <c r="J151" s="97">
        <f t="shared" si="36"/>
        <v>0</v>
      </c>
      <c r="K151" s="97">
        <f t="shared" si="37"/>
        <v>0</v>
      </c>
      <c r="L151" s="97">
        <f t="shared" si="38"/>
        <v>0</v>
      </c>
      <c r="M151" s="97">
        <f t="shared" ca="1" si="32"/>
        <v>-0.17035027772432934</v>
      </c>
      <c r="N151" s="97">
        <f t="shared" ca="1" si="39"/>
        <v>0</v>
      </c>
      <c r="O151" s="98">
        <f t="shared" ca="1" si="40"/>
        <v>0</v>
      </c>
      <c r="P151" s="97">
        <f t="shared" ca="1" si="41"/>
        <v>0</v>
      </c>
      <c r="Q151" s="97">
        <f t="shared" ca="1" si="42"/>
        <v>0</v>
      </c>
      <c r="R151" s="32">
        <f t="shared" ca="1" si="33"/>
        <v>0.17035027772432934</v>
      </c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</row>
    <row r="152" spans="1:35" x14ac:dyDescent="0.2">
      <c r="A152" s="94"/>
      <c r="B152" s="94"/>
      <c r="C152" s="94"/>
      <c r="D152" s="96">
        <f t="shared" si="30"/>
        <v>0</v>
      </c>
      <c r="E152" s="96">
        <f t="shared" si="30"/>
        <v>0</v>
      </c>
      <c r="F152" s="97">
        <f t="shared" si="31"/>
        <v>0</v>
      </c>
      <c r="G152" s="97">
        <f t="shared" si="31"/>
        <v>0</v>
      </c>
      <c r="H152" s="97">
        <f t="shared" si="34"/>
        <v>0</v>
      </c>
      <c r="I152" s="97">
        <f t="shared" si="35"/>
        <v>0</v>
      </c>
      <c r="J152" s="97">
        <f t="shared" si="36"/>
        <v>0</v>
      </c>
      <c r="K152" s="97">
        <f t="shared" si="37"/>
        <v>0</v>
      </c>
      <c r="L152" s="97">
        <f t="shared" si="38"/>
        <v>0</v>
      </c>
      <c r="M152" s="97">
        <f t="shared" ca="1" si="32"/>
        <v>-0.17035027772432934</v>
      </c>
      <c r="N152" s="97">
        <f t="shared" ca="1" si="39"/>
        <v>0</v>
      </c>
      <c r="O152" s="98">
        <f t="shared" ca="1" si="40"/>
        <v>0</v>
      </c>
      <c r="P152" s="97">
        <f t="shared" ca="1" si="41"/>
        <v>0</v>
      </c>
      <c r="Q152" s="97">
        <f t="shared" ca="1" si="42"/>
        <v>0</v>
      </c>
      <c r="R152" s="32">
        <f t="shared" ca="1" si="33"/>
        <v>0.17035027772432934</v>
      </c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</row>
    <row r="153" spans="1:35" x14ac:dyDescent="0.2">
      <c r="A153" s="94"/>
      <c r="B153" s="94"/>
      <c r="C153" s="94"/>
      <c r="D153" s="96">
        <f t="shared" si="30"/>
        <v>0</v>
      </c>
      <c r="E153" s="96">
        <f t="shared" si="30"/>
        <v>0</v>
      </c>
      <c r="F153" s="97">
        <f t="shared" si="31"/>
        <v>0</v>
      </c>
      <c r="G153" s="97">
        <f t="shared" si="31"/>
        <v>0</v>
      </c>
      <c r="H153" s="97">
        <f t="shared" si="34"/>
        <v>0</v>
      </c>
      <c r="I153" s="97">
        <f t="shared" si="35"/>
        <v>0</v>
      </c>
      <c r="J153" s="97">
        <f t="shared" si="36"/>
        <v>0</v>
      </c>
      <c r="K153" s="97">
        <f t="shared" si="37"/>
        <v>0</v>
      </c>
      <c r="L153" s="97">
        <f t="shared" si="38"/>
        <v>0</v>
      </c>
      <c r="M153" s="97">
        <f t="shared" ca="1" si="32"/>
        <v>-0.17035027772432934</v>
      </c>
      <c r="N153" s="97">
        <f t="shared" ca="1" si="39"/>
        <v>0</v>
      </c>
      <c r="O153" s="98">
        <f t="shared" ca="1" si="40"/>
        <v>0</v>
      </c>
      <c r="P153" s="97">
        <f t="shared" ca="1" si="41"/>
        <v>0</v>
      </c>
      <c r="Q153" s="97">
        <f t="shared" ca="1" si="42"/>
        <v>0</v>
      </c>
      <c r="R153" s="32">
        <f t="shared" ca="1" si="33"/>
        <v>0.17035027772432934</v>
      </c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</row>
    <row r="154" spans="1:35" x14ac:dyDescent="0.2">
      <c r="A154" s="94"/>
      <c r="B154" s="94"/>
      <c r="C154" s="94"/>
      <c r="D154" s="96">
        <f t="shared" si="30"/>
        <v>0</v>
      </c>
      <c r="E154" s="96">
        <f t="shared" si="30"/>
        <v>0</v>
      </c>
      <c r="F154" s="97">
        <f t="shared" si="31"/>
        <v>0</v>
      </c>
      <c r="G154" s="97">
        <f t="shared" si="31"/>
        <v>0</v>
      </c>
      <c r="H154" s="97">
        <f t="shared" si="34"/>
        <v>0</v>
      </c>
      <c r="I154" s="97">
        <f t="shared" si="35"/>
        <v>0</v>
      </c>
      <c r="J154" s="97">
        <f t="shared" si="36"/>
        <v>0</v>
      </c>
      <c r="K154" s="97">
        <f t="shared" si="37"/>
        <v>0</v>
      </c>
      <c r="L154" s="97">
        <f t="shared" si="38"/>
        <v>0</v>
      </c>
      <c r="M154" s="97">
        <f t="shared" ca="1" si="32"/>
        <v>-0.17035027772432934</v>
      </c>
      <c r="N154" s="97">
        <f t="shared" ca="1" si="39"/>
        <v>0</v>
      </c>
      <c r="O154" s="98">
        <f t="shared" ca="1" si="40"/>
        <v>0</v>
      </c>
      <c r="P154" s="97">
        <f t="shared" ca="1" si="41"/>
        <v>0</v>
      </c>
      <c r="Q154" s="97">
        <f t="shared" ca="1" si="42"/>
        <v>0</v>
      </c>
      <c r="R154" s="32">
        <f t="shared" ca="1" si="33"/>
        <v>0.17035027772432934</v>
      </c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</row>
    <row r="155" spans="1:35" x14ac:dyDescent="0.2">
      <c r="A155" s="94"/>
      <c r="B155" s="94"/>
      <c r="C155" s="94"/>
      <c r="D155" s="96">
        <f t="shared" si="30"/>
        <v>0</v>
      </c>
      <c r="E155" s="96">
        <f t="shared" si="30"/>
        <v>0</v>
      </c>
      <c r="F155" s="97">
        <f t="shared" si="31"/>
        <v>0</v>
      </c>
      <c r="G155" s="97">
        <f t="shared" si="31"/>
        <v>0</v>
      </c>
      <c r="H155" s="97">
        <f t="shared" si="34"/>
        <v>0</v>
      </c>
      <c r="I155" s="97">
        <f t="shared" si="35"/>
        <v>0</v>
      </c>
      <c r="J155" s="97">
        <f t="shared" si="36"/>
        <v>0</v>
      </c>
      <c r="K155" s="97">
        <f t="shared" si="37"/>
        <v>0</v>
      </c>
      <c r="L155" s="97">
        <f t="shared" si="38"/>
        <v>0</v>
      </c>
      <c r="M155" s="97">
        <f t="shared" ca="1" si="32"/>
        <v>-0.17035027772432934</v>
      </c>
      <c r="N155" s="97">
        <f t="shared" ca="1" si="39"/>
        <v>0</v>
      </c>
      <c r="O155" s="98">
        <f t="shared" ca="1" si="40"/>
        <v>0</v>
      </c>
      <c r="P155" s="97">
        <f t="shared" ca="1" si="41"/>
        <v>0</v>
      </c>
      <c r="Q155" s="97">
        <f t="shared" ca="1" si="42"/>
        <v>0</v>
      </c>
      <c r="R155" s="32">
        <f t="shared" ca="1" si="33"/>
        <v>0.17035027772432934</v>
      </c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</row>
    <row r="156" spans="1:35" x14ac:dyDescent="0.2">
      <c r="A156" s="94"/>
      <c r="B156" s="94"/>
      <c r="C156" s="94"/>
      <c r="D156" s="96">
        <f t="shared" si="30"/>
        <v>0</v>
      </c>
      <c r="E156" s="96">
        <f t="shared" si="30"/>
        <v>0</v>
      </c>
      <c r="F156" s="97">
        <f t="shared" si="31"/>
        <v>0</v>
      </c>
      <c r="G156" s="97">
        <f t="shared" si="31"/>
        <v>0</v>
      </c>
      <c r="H156" s="97">
        <f t="shared" si="34"/>
        <v>0</v>
      </c>
      <c r="I156" s="97">
        <f t="shared" si="35"/>
        <v>0</v>
      </c>
      <c r="J156" s="97">
        <f t="shared" si="36"/>
        <v>0</v>
      </c>
      <c r="K156" s="97">
        <f t="shared" si="37"/>
        <v>0</v>
      </c>
      <c r="L156" s="97">
        <f t="shared" si="38"/>
        <v>0</v>
      </c>
      <c r="M156" s="97">
        <f t="shared" ca="1" si="32"/>
        <v>-0.17035027772432934</v>
      </c>
      <c r="N156" s="97">
        <f t="shared" ca="1" si="39"/>
        <v>0</v>
      </c>
      <c r="O156" s="98">
        <f t="shared" ca="1" si="40"/>
        <v>0</v>
      </c>
      <c r="P156" s="97">
        <f t="shared" ca="1" si="41"/>
        <v>0</v>
      </c>
      <c r="Q156" s="97">
        <f t="shared" ca="1" si="42"/>
        <v>0</v>
      </c>
      <c r="R156" s="32">
        <f t="shared" ca="1" si="33"/>
        <v>0.17035027772432934</v>
      </c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</row>
    <row r="157" spans="1:35" x14ac:dyDescent="0.2">
      <c r="A157" s="94"/>
      <c r="B157" s="94"/>
      <c r="C157" s="94"/>
      <c r="D157" s="96">
        <f t="shared" si="30"/>
        <v>0</v>
      </c>
      <c r="E157" s="96">
        <f t="shared" si="30"/>
        <v>0</v>
      </c>
      <c r="F157" s="97">
        <f t="shared" si="31"/>
        <v>0</v>
      </c>
      <c r="G157" s="97">
        <f t="shared" si="31"/>
        <v>0</v>
      </c>
      <c r="H157" s="97">
        <f t="shared" si="34"/>
        <v>0</v>
      </c>
      <c r="I157" s="97">
        <f t="shared" si="35"/>
        <v>0</v>
      </c>
      <c r="J157" s="97">
        <f t="shared" si="36"/>
        <v>0</v>
      </c>
      <c r="K157" s="97">
        <f t="shared" si="37"/>
        <v>0</v>
      </c>
      <c r="L157" s="97">
        <f t="shared" si="38"/>
        <v>0</v>
      </c>
      <c r="M157" s="97">
        <f t="shared" ca="1" si="32"/>
        <v>-0.17035027772432934</v>
      </c>
      <c r="N157" s="97">
        <f t="shared" ca="1" si="39"/>
        <v>0</v>
      </c>
      <c r="O157" s="98">
        <f t="shared" ca="1" si="40"/>
        <v>0</v>
      </c>
      <c r="P157" s="97">
        <f t="shared" ca="1" si="41"/>
        <v>0</v>
      </c>
      <c r="Q157" s="97">
        <f t="shared" ca="1" si="42"/>
        <v>0</v>
      </c>
      <c r="R157" s="32">
        <f t="shared" ca="1" si="33"/>
        <v>0.17035027772432934</v>
      </c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</row>
    <row r="158" spans="1:35" x14ac:dyDescent="0.2">
      <c r="A158" s="94"/>
      <c r="B158" s="94"/>
      <c r="C158" s="94"/>
      <c r="D158" s="96">
        <f t="shared" si="30"/>
        <v>0</v>
      </c>
      <c r="E158" s="96">
        <f t="shared" si="30"/>
        <v>0</v>
      </c>
      <c r="F158" s="97">
        <f t="shared" si="31"/>
        <v>0</v>
      </c>
      <c r="G158" s="97">
        <f t="shared" si="31"/>
        <v>0</v>
      </c>
      <c r="H158" s="97">
        <f t="shared" si="34"/>
        <v>0</v>
      </c>
      <c r="I158" s="97">
        <f t="shared" si="35"/>
        <v>0</v>
      </c>
      <c r="J158" s="97">
        <f t="shared" si="36"/>
        <v>0</v>
      </c>
      <c r="K158" s="97">
        <f t="shared" si="37"/>
        <v>0</v>
      </c>
      <c r="L158" s="97">
        <f t="shared" si="38"/>
        <v>0</v>
      </c>
      <c r="M158" s="97">
        <f t="shared" ca="1" si="32"/>
        <v>-0.17035027772432934</v>
      </c>
      <c r="N158" s="97">
        <f t="shared" ca="1" si="39"/>
        <v>0</v>
      </c>
      <c r="O158" s="98">
        <f t="shared" ca="1" si="40"/>
        <v>0</v>
      </c>
      <c r="P158" s="97">
        <f t="shared" ca="1" si="41"/>
        <v>0</v>
      </c>
      <c r="Q158" s="97">
        <f t="shared" ca="1" si="42"/>
        <v>0</v>
      </c>
      <c r="R158" s="32">
        <f t="shared" ca="1" si="33"/>
        <v>0.17035027772432934</v>
      </c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</row>
    <row r="159" spans="1:35" x14ac:dyDescent="0.2">
      <c r="A159" s="94"/>
      <c r="B159" s="94"/>
      <c r="C159" s="94"/>
      <c r="D159" s="96">
        <f t="shared" si="30"/>
        <v>0</v>
      </c>
      <c r="E159" s="96">
        <f t="shared" si="30"/>
        <v>0</v>
      </c>
      <c r="F159" s="97">
        <f t="shared" si="31"/>
        <v>0</v>
      </c>
      <c r="G159" s="97">
        <f t="shared" si="31"/>
        <v>0</v>
      </c>
      <c r="H159" s="97">
        <f t="shared" si="34"/>
        <v>0</v>
      </c>
      <c r="I159" s="97">
        <f t="shared" si="35"/>
        <v>0</v>
      </c>
      <c r="J159" s="97">
        <f t="shared" si="36"/>
        <v>0</v>
      </c>
      <c r="K159" s="97">
        <f t="shared" si="37"/>
        <v>0</v>
      </c>
      <c r="L159" s="97">
        <f t="shared" si="38"/>
        <v>0</v>
      </c>
      <c r="M159" s="97">
        <f t="shared" ca="1" si="32"/>
        <v>-0.17035027772432934</v>
      </c>
      <c r="N159" s="97">
        <f t="shared" ca="1" si="39"/>
        <v>0</v>
      </c>
      <c r="O159" s="98">
        <f t="shared" ca="1" si="40"/>
        <v>0</v>
      </c>
      <c r="P159" s="97">
        <f t="shared" ca="1" si="41"/>
        <v>0</v>
      </c>
      <c r="Q159" s="97">
        <f t="shared" ca="1" si="42"/>
        <v>0</v>
      </c>
      <c r="R159" s="32">
        <f t="shared" ca="1" si="33"/>
        <v>0.17035027772432934</v>
      </c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</row>
    <row r="160" spans="1:35" x14ac:dyDescent="0.2">
      <c r="A160" s="94"/>
      <c r="B160" s="94"/>
      <c r="C160" s="94"/>
      <c r="D160" s="96">
        <f t="shared" si="30"/>
        <v>0</v>
      </c>
      <c r="E160" s="96">
        <f t="shared" si="30"/>
        <v>0</v>
      </c>
      <c r="F160" s="97">
        <f t="shared" si="31"/>
        <v>0</v>
      </c>
      <c r="G160" s="97">
        <f t="shared" si="31"/>
        <v>0</v>
      </c>
      <c r="H160" s="97">
        <f t="shared" si="34"/>
        <v>0</v>
      </c>
      <c r="I160" s="97">
        <f t="shared" si="35"/>
        <v>0</v>
      </c>
      <c r="J160" s="97">
        <f t="shared" si="36"/>
        <v>0</v>
      </c>
      <c r="K160" s="97">
        <f t="shared" si="37"/>
        <v>0</v>
      </c>
      <c r="L160" s="97">
        <f t="shared" si="38"/>
        <v>0</v>
      </c>
      <c r="M160" s="97">
        <f t="shared" ca="1" si="32"/>
        <v>-0.17035027772432934</v>
      </c>
      <c r="N160" s="97">
        <f t="shared" ca="1" si="39"/>
        <v>0</v>
      </c>
      <c r="O160" s="98">
        <f t="shared" ca="1" si="40"/>
        <v>0</v>
      </c>
      <c r="P160" s="97">
        <f t="shared" ca="1" si="41"/>
        <v>0</v>
      </c>
      <c r="Q160" s="97">
        <f t="shared" ca="1" si="42"/>
        <v>0</v>
      </c>
      <c r="R160" s="32">
        <f t="shared" ca="1" si="33"/>
        <v>0.17035027772432934</v>
      </c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</row>
    <row r="161" spans="1:35" x14ac:dyDescent="0.2">
      <c r="A161" s="94"/>
      <c r="B161" s="94"/>
      <c r="C161" s="94"/>
      <c r="D161" s="96">
        <f t="shared" si="30"/>
        <v>0</v>
      </c>
      <c r="E161" s="96">
        <f t="shared" si="30"/>
        <v>0</v>
      </c>
      <c r="F161" s="97">
        <f t="shared" si="31"/>
        <v>0</v>
      </c>
      <c r="G161" s="97">
        <f t="shared" si="31"/>
        <v>0</v>
      </c>
      <c r="H161" s="97">
        <f t="shared" si="34"/>
        <v>0</v>
      </c>
      <c r="I161" s="97">
        <f t="shared" si="35"/>
        <v>0</v>
      </c>
      <c r="J161" s="97">
        <f t="shared" si="36"/>
        <v>0</v>
      </c>
      <c r="K161" s="97">
        <f t="shared" si="37"/>
        <v>0</v>
      </c>
      <c r="L161" s="97">
        <f t="shared" si="38"/>
        <v>0</v>
      </c>
      <c r="M161" s="97">
        <f t="shared" ca="1" si="32"/>
        <v>-0.17035027772432934</v>
      </c>
      <c r="N161" s="97">
        <f t="shared" ca="1" si="39"/>
        <v>0</v>
      </c>
      <c r="O161" s="98">
        <f t="shared" ca="1" si="40"/>
        <v>0</v>
      </c>
      <c r="P161" s="97">
        <f t="shared" ca="1" si="41"/>
        <v>0</v>
      </c>
      <c r="Q161" s="97">
        <f t="shared" ca="1" si="42"/>
        <v>0</v>
      </c>
      <c r="R161" s="32">
        <f t="shared" ca="1" si="33"/>
        <v>0.17035027772432934</v>
      </c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</row>
    <row r="162" spans="1:35" x14ac:dyDescent="0.2">
      <c r="A162" s="94"/>
      <c r="B162" s="94"/>
      <c r="C162" s="94"/>
      <c r="D162" s="96">
        <f t="shared" si="30"/>
        <v>0</v>
      </c>
      <c r="E162" s="96">
        <f t="shared" si="30"/>
        <v>0</v>
      </c>
      <c r="F162" s="97">
        <f t="shared" si="31"/>
        <v>0</v>
      </c>
      <c r="G162" s="97">
        <f t="shared" si="31"/>
        <v>0</v>
      </c>
      <c r="H162" s="97">
        <f t="shared" si="34"/>
        <v>0</v>
      </c>
      <c r="I162" s="97">
        <f t="shared" si="35"/>
        <v>0</v>
      </c>
      <c r="J162" s="97">
        <f t="shared" si="36"/>
        <v>0</v>
      </c>
      <c r="K162" s="97">
        <f t="shared" si="37"/>
        <v>0</v>
      </c>
      <c r="L162" s="97">
        <f t="shared" si="38"/>
        <v>0</v>
      </c>
      <c r="M162" s="97">
        <f t="shared" ca="1" si="32"/>
        <v>-0.17035027772432934</v>
      </c>
      <c r="N162" s="97">
        <f t="shared" ca="1" si="39"/>
        <v>0</v>
      </c>
      <c r="O162" s="98">
        <f t="shared" ca="1" si="40"/>
        <v>0</v>
      </c>
      <c r="P162" s="97">
        <f t="shared" ca="1" si="41"/>
        <v>0</v>
      </c>
      <c r="Q162" s="97">
        <f t="shared" ca="1" si="42"/>
        <v>0</v>
      </c>
      <c r="R162" s="32">
        <f t="shared" ca="1" si="33"/>
        <v>0.17035027772432934</v>
      </c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</row>
    <row r="163" spans="1:35" x14ac:dyDescent="0.2">
      <c r="A163" s="94"/>
      <c r="B163" s="94"/>
      <c r="C163" s="94"/>
      <c r="D163" s="96">
        <f t="shared" si="30"/>
        <v>0</v>
      </c>
      <c r="E163" s="96">
        <f t="shared" si="30"/>
        <v>0</v>
      </c>
      <c r="F163" s="97">
        <f t="shared" si="31"/>
        <v>0</v>
      </c>
      <c r="G163" s="97">
        <f t="shared" si="31"/>
        <v>0</v>
      </c>
      <c r="H163" s="97">
        <f t="shared" si="34"/>
        <v>0</v>
      </c>
      <c r="I163" s="97">
        <f t="shared" si="35"/>
        <v>0</v>
      </c>
      <c r="J163" s="97">
        <f t="shared" si="36"/>
        <v>0</v>
      </c>
      <c r="K163" s="97">
        <f t="shared" si="37"/>
        <v>0</v>
      </c>
      <c r="L163" s="97">
        <f t="shared" si="38"/>
        <v>0</v>
      </c>
      <c r="M163" s="97">
        <f t="shared" ca="1" si="32"/>
        <v>-0.17035027772432934</v>
      </c>
      <c r="N163" s="97">
        <f t="shared" ca="1" si="39"/>
        <v>0</v>
      </c>
      <c r="O163" s="98">
        <f t="shared" ca="1" si="40"/>
        <v>0</v>
      </c>
      <c r="P163" s="97">
        <f t="shared" ca="1" si="41"/>
        <v>0</v>
      </c>
      <c r="Q163" s="97">
        <f t="shared" ca="1" si="42"/>
        <v>0</v>
      </c>
      <c r="R163" s="32">
        <f t="shared" ca="1" si="33"/>
        <v>0.17035027772432934</v>
      </c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</row>
    <row r="164" spans="1:35" x14ac:dyDescent="0.2">
      <c r="A164" s="94"/>
      <c r="B164" s="94"/>
      <c r="C164" s="94"/>
      <c r="D164" s="96">
        <f t="shared" si="30"/>
        <v>0</v>
      </c>
      <c r="E164" s="96">
        <f t="shared" si="30"/>
        <v>0</v>
      </c>
      <c r="F164" s="97">
        <f t="shared" si="31"/>
        <v>0</v>
      </c>
      <c r="G164" s="97">
        <f t="shared" si="31"/>
        <v>0</v>
      </c>
      <c r="H164" s="97">
        <f t="shared" si="34"/>
        <v>0</v>
      </c>
      <c r="I164" s="97">
        <f t="shared" si="35"/>
        <v>0</v>
      </c>
      <c r="J164" s="97">
        <f t="shared" si="36"/>
        <v>0</v>
      </c>
      <c r="K164" s="97">
        <f t="shared" si="37"/>
        <v>0</v>
      </c>
      <c r="L164" s="97">
        <f t="shared" si="38"/>
        <v>0</v>
      </c>
      <c r="M164" s="97">
        <f t="shared" ca="1" si="32"/>
        <v>-0.17035027772432934</v>
      </c>
      <c r="N164" s="97">
        <f t="shared" ca="1" si="39"/>
        <v>0</v>
      </c>
      <c r="O164" s="98">
        <f t="shared" ca="1" si="40"/>
        <v>0</v>
      </c>
      <c r="P164" s="97">
        <f t="shared" ca="1" si="41"/>
        <v>0</v>
      </c>
      <c r="Q164" s="97">
        <f t="shared" ca="1" si="42"/>
        <v>0</v>
      </c>
      <c r="R164" s="32">
        <f t="shared" ca="1" si="33"/>
        <v>0.17035027772432934</v>
      </c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</row>
    <row r="165" spans="1:35" x14ac:dyDescent="0.2">
      <c r="A165" s="94"/>
      <c r="B165" s="94"/>
      <c r="C165" s="94"/>
      <c r="D165" s="96">
        <f t="shared" si="30"/>
        <v>0</v>
      </c>
      <c r="E165" s="96">
        <f t="shared" si="30"/>
        <v>0</v>
      </c>
      <c r="F165" s="97">
        <f t="shared" si="31"/>
        <v>0</v>
      </c>
      <c r="G165" s="97">
        <f t="shared" si="31"/>
        <v>0</v>
      </c>
      <c r="H165" s="97">
        <f t="shared" si="34"/>
        <v>0</v>
      </c>
      <c r="I165" s="97">
        <f t="shared" si="35"/>
        <v>0</v>
      </c>
      <c r="J165" s="97">
        <f t="shared" si="36"/>
        <v>0</v>
      </c>
      <c r="K165" s="97">
        <f t="shared" si="37"/>
        <v>0</v>
      </c>
      <c r="L165" s="97">
        <f t="shared" si="38"/>
        <v>0</v>
      </c>
      <c r="M165" s="97">
        <f t="shared" ca="1" si="32"/>
        <v>-0.17035027772432934</v>
      </c>
      <c r="N165" s="97">
        <f t="shared" ca="1" si="39"/>
        <v>0</v>
      </c>
      <c r="O165" s="98">
        <f t="shared" ca="1" si="40"/>
        <v>0</v>
      </c>
      <c r="P165" s="97">
        <f t="shared" ca="1" si="41"/>
        <v>0</v>
      </c>
      <c r="Q165" s="97">
        <f t="shared" ca="1" si="42"/>
        <v>0</v>
      </c>
      <c r="R165" s="32">
        <f t="shared" ca="1" si="33"/>
        <v>0.17035027772432934</v>
      </c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</row>
    <row r="166" spans="1:35" x14ac:dyDescent="0.2">
      <c r="A166" s="94"/>
      <c r="B166" s="94"/>
      <c r="C166" s="94"/>
      <c r="D166" s="96">
        <f t="shared" si="30"/>
        <v>0</v>
      </c>
      <c r="E166" s="96">
        <f t="shared" si="30"/>
        <v>0</v>
      </c>
      <c r="F166" s="97">
        <f t="shared" si="31"/>
        <v>0</v>
      </c>
      <c r="G166" s="97">
        <f t="shared" si="31"/>
        <v>0</v>
      </c>
      <c r="H166" s="97">
        <f t="shared" si="34"/>
        <v>0</v>
      </c>
      <c r="I166" s="97">
        <f t="shared" si="35"/>
        <v>0</v>
      </c>
      <c r="J166" s="97">
        <f t="shared" si="36"/>
        <v>0</v>
      </c>
      <c r="K166" s="97">
        <f t="shared" si="37"/>
        <v>0</v>
      </c>
      <c r="L166" s="97">
        <f t="shared" si="38"/>
        <v>0</v>
      </c>
      <c r="M166" s="97">
        <f t="shared" ca="1" si="32"/>
        <v>-0.17035027772432934</v>
      </c>
      <c r="N166" s="97">
        <f t="shared" ca="1" si="39"/>
        <v>0</v>
      </c>
      <c r="O166" s="98">
        <f t="shared" ca="1" si="40"/>
        <v>0</v>
      </c>
      <c r="P166" s="97">
        <f t="shared" ca="1" si="41"/>
        <v>0</v>
      </c>
      <c r="Q166" s="97">
        <f t="shared" ca="1" si="42"/>
        <v>0</v>
      </c>
      <c r="R166" s="32">
        <f t="shared" ca="1" si="33"/>
        <v>0.17035027772432934</v>
      </c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</row>
    <row r="167" spans="1:35" x14ac:dyDescent="0.2">
      <c r="A167" s="94"/>
      <c r="B167" s="94"/>
      <c r="C167" s="94"/>
      <c r="D167" s="96">
        <f t="shared" si="30"/>
        <v>0</v>
      </c>
      <c r="E167" s="96">
        <f t="shared" si="30"/>
        <v>0</v>
      </c>
      <c r="F167" s="97">
        <f t="shared" si="31"/>
        <v>0</v>
      </c>
      <c r="G167" s="97">
        <f t="shared" si="31"/>
        <v>0</v>
      </c>
      <c r="H167" s="97">
        <f t="shared" si="34"/>
        <v>0</v>
      </c>
      <c r="I167" s="97">
        <f t="shared" si="35"/>
        <v>0</v>
      </c>
      <c r="J167" s="97">
        <f t="shared" si="36"/>
        <v>0</v>
      </c>
      <c r="K167" s="97">
        <f t="shared" si="37"/>
        <v>0</v>
      </c>
      <c r="L167" s="97">
        <f t="shared" si="38"/>
        <v>0</v>
      </c>
      <c r="M167" s="97">
        <f t="shared" ca="1" si="32"/>
        <v>-0.17035027772432934</v>
      </c>
      <c r="N167" s="97">
        <f t="shared" ca="1" si="39"/>
        <v>0</v>
      </c>
      <c r="O167" s="98">
        <f t="shared" ca="1" si="40"/>
        <v>0</v>
      </c>
      <c r="P167" s="97">
        <f t="shared" ca="1" si="41"/>
        <v>0</v>
      </c>
      <c r="Q167" s="97">
        <f t="shared" ca="1" si="42"/>
        <v>0</v>
      </c>
      <c r="R167" s="32">
        <f t="shared" ca="1" si="33"/>
        <v>0.17035027772432934</v>
      </c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</row>
    <row r="168" spans="1:35" x14ac:dyDescent="0.2">
      <c r="A168" s="94"/>
      <c r="B168" s="94"/>
      <c r="C168" s="94"/>
      <c r="D168" s="96">
        <f t="shared" si="30"/>
        <v>0</v>
      </c>
      <c r="E168" s="96">
        <f t="shared" si="30"/>
        <v>0</v>
      </c>
      <c r="F168" s="97">
        <f t="shared" si="31"/>
        <v>0</v>
      </c>
      <c r="G168" s="97">
        <f t="shared" si="31"/>
        <v>0</v>
      </c>
      <c r="H168" s="97">
        <f t="shared" si="34"/>
        <v>0</v>
      </c>
      <c r="I168" s="97">
        <f t="shared" si="35"/>
        <v>0</v>
      </c>
      <c r="J168" s="97">
        <f t="shared" si="36"/>
        <v>0</v>
      </c>
      <c r="K168" s="97">
        <f t="shared" si="37"/>
        <v>0</v>
      </c>
      <c r="L168" s="97">
        <f t="shared" si="38"/>
        <v>0</v>
      </c>
      <c r="M168" s="97">
        <f t="shared" ca="1" si="32"/>
        <v>-0.17035027772432934</v>
      </c>
      <c r="N168" s="97">
        <f t="shared" ca="1" si="39"/>
        <v>0</v>
      </c>
      <c r="O168" s="98">
        <f t="shared" ca="1" si="40"/>
        <v>0</v>
      </c>
      <c r="P168" s="97">
        <f t="shared" ca="1" si="41"/>
        <v>0</v>
      </c>
      <c r="Q168" s="97">
        <f t="shared" ca="1" si="42"/>
        <v>0</v>
      </c>
      <c r="R168" s="32">
        <f t="shared" ca="1" si="33"/>
        <v>0.17035027772432934</v>
      </c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</row>
    <row r="169" spans="1:35" x14ac:dyDescent="0.2">
      <c r="A169" s="94"/>
      <c r="B169" s="94"/>
      <c r="C169" s="94"/>
      <c r="D169" s="96">
        <f t="shared" si="30"/>
        <v>0</v>
      </c>
      <c r="E169" s="96">
        <f t="shared" si="30"/>
        <v>0</v>
      </c>
      <c r="F169" s="97">
        <f t="shared" si="31"/>
        <v>0</v>
      </c>
      <c r="G169" s="97">
        <f t="shared" si="31"/>
        <v>0</v>
      </c>
      <c r="H169" s="97">
        <f t="shared" si="34"/>
        <v>0</v>
      </c>
      <c r="I169" s="97">
        <f t="shared" si="35"/>
        <v>0</v>
      </c>
      <c r="J169" s="97">
        <f t="shared" si="36"/>
        <v>0</v>
      </c>
      <c r="K169" s="97">
        <f t="shared" si="37"/>
        <v>0</v>
      </c>
      <c r="L169" s="97">
        <f t="shared" si="38"/>
        <v>0</v>
      </c>
      <c r="M169" s="97">
        <f t="shared" ca="1" si="32"/>
        <v>-0.17035027772432934</v>
      </c>
      <c r="N169" s="97">
        <f t="shared" ca="1" si="39"/>
        <v>0</v>
      </c>
      <c r="O169" s="98">
        <f t="shared" ca="1" si="40"/>
        <v>0</v>
      </c>
      <c r="P169" s="97">
        <f t="shared" ca="1" si="41"/>
        <v>0</v>
      </c>
      <c r="Q169" s="97">
        <f t="shared" ca="1" si="42"/>
        <v>0</v>
      </c>
      <c r="R169" s="32">
        <f t="shared" ca="1" si="33"/>
        <v>0.17035027772432934</v>
      </c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</row>
    <row r="170" spans="1:35" x14ac:dyDescent="0.2">
      <c r="A170" s="94"/>
      <c r="B170" s="94"/>
      <c r="C170" s="94"/>
      <c r="D170" s="96">
        <f t="shared" si="30"/>
        <v>0</v>
      </c>
      <c r="E170" s="96">
        <f t="shared" si="30"/>
        <v>0</v>
      </c>
      <c r="F170" s="97">
        <f t="shared" si="31"/>
        <v>0</v>
      </c>
      <c r="G170" s="97">
        <f t="shared" si="31"/>
        <v>0</v>
      </c>
      <c r="H170" s="97">
        <f t="shared" si="34"/>
        <v>0</v>
      </c>
      <c r="I170" s="97">
        <f t="shared" si="35"/>
        <v>0</v>
      </c>
      <c r="J170" s="97">
        <f t="shared" si="36"/>
        <v>0</v>
      </c>
      <c r="K170" s="97">
        <f t="shared" si="37"/>
        <v>0</v>
      </c>
      <c r="L170" s="97">
        <f t="shared" si="38"/>
        <v>0</v>
      </c>
      <c r="M170" s="97">
        <f t="shared" ca="1" si="32"/>
        <v>-0.17035027772432934</v>
      </c>
      <c r="N170" s="97">
        <f t="shared" ca="1" si="39"/>
        <v>0</v>
      </c>
      <c r="O170" s="98">
        <f t="shared" ca="1" si="40"/>
        <v>0</v>
      </c>
      <c r="P170" s="97">
        <f t="shared" ca="1" si="41"/>
        <v>0</v>
      </c>
      <c r="Q170" s="97">
        <f t="shared" ca="1" si="42"/>
        <v>0</v>
      </c>
      <c r="R170" s="32">
        <f t="shared" ca="1" si="33"/>
        <v>0.17035027772432934</v>
      </c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</row>
    <row r="171" spans="1:35" x14ac:dyDescent="0.2">
      <c r="A171" s="94"/>
      <c r="B171" s="94"/>
      <c r="C171" s="94"/>
      <c r="D171" s="96">
        <f t="shared" si="30"/>
        <v>0</v>
      </c>
      <c r="E171" s="96">
        <f t="shared" si="30"/>
        <v>0</v>
      </c>
      <c r="F171" s="97">
        <f t="shared" si="31"/>
        <v>0</v>
      </c>
      <c r="G171" s="97">
        <f t="shared" si="31"/>
        <v>0</v>
      </c>
      <c r="H171" s="97">
        <f t="shared" si="34"/>
        <v>0</v>
      </c>
      <c r="I171" s="97">
        <f t="shared" si="35"/>
        <v>0</v>
      </c>
      <c r="J171" s="97">
        <f t="shared" si="36"/>
        <v>0</v>
      </c>
      <c r="K171" s="97">
        <f t="shared" si="37"/>
        <v>0</v>
      </c>
      <c r="L171" s="97">
        <f t="shared" si="38"/>
        <v>0</v>
      </c>
      <c r="M171" s="97">
        <f t="shared" ca="1" si="32"/>
        <v>-0.17035027772432934</v>
      </c>
      <c r="N171" s="97">
        <f t="shared" ca="1" si="39"/>
        <v>0</v>
      </c>
      <c r="O171" s="98">
        <f t="shared" ca="1" si="40"/>
        <v>0</v>
      </c>
      <c r="P171" s="97">
        <f t="shared" ca="1" si="41"/>
        <v>0</v>
      </c>
      <c r="Q171" s="97">
        <f t="shared" ca="1" si="42"/>
        <v>0</v>
      </c>
      <c r="R171" s="32">
        <f t="shared" ca="1" si="33"/>
        <v>0.17035027772432934</v>
      </c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</row>
    <row r="172" spans="1:35" x14ac:dyDescent="0.2">
      <c r="A172" s="94"/>
      <c r="B172" s="94"/>
      <c r="C172" s="94"/>
      <c r="D172" s="96">
        <f t="shared" si="30"/>
        <v>0</v>
      </c>
      <c r="E172" s="96">
        <f t="shared" si="30"/>
        <v>0</v>
      </c>
      <c r="F172" s="97">
        <f t="shared" si="31"/>
        <v>0</v>
      </c>
      <c r="G172" s="97">
        <f t="shared" si="31"/>
        <v>0</v>
      </c>
      <c r="H172" s="97">
        <f t="shared" si="34"/>
        <v>0</v>
      </c>
      <c r="I172" s="97">
        <f t="shared" si="35"/>
        <v>0</v>
      </c>
      <c r="J172" s="97">
        <f t="shared" si="36"/>
        <v>0</v>
      </c>
      <c r="K172" s="97">
        <f t="shared" si="37"/>
        <v>0</v>
      </c>
      <c r="L172" s="97">
        <f t="shared" si="38"/>
        <v>0</v>
      </c>
      <c r="M172" s="97">
        <f t="shared" ca="1" si="32"/>
        <v>-0.17035027772432934</v>
      </c>
      <c r="N172" s="97">
        <f t="shared" ca="1" si="39"/>
        <v>0</v>
      </c>
      <c r="O172" s="98">
        <f t="shared" ca="1" si="40"/>
        <v>0</v>
      </c>
      <c r="P172" s="97">
        <f t="shared" ca="1" si="41"/>
        <v>0</v>
      </c>
      <c r="Q172" s="97">
        <f t="shared" ca="1" si="42"/>
        <v>0</v>
      </c>
      <c r="R172" s="32">
        <f t="shared" ca="1" si="33"/>
        <v>0.17035027772432934</v>
      </c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</row>
    <row r="173" spans="1:35" x14ac:dyDescent="0.2">
      <c r="A173" s="94"/>
      <c r="B173" s="94"/>
      <c r="C173" s="94"/>
      <c r="D173" s="96">
        <f t="shared" si="30"/>
        <v>0</v>
      </c>
      <c r="E173" s="96">
        <f t="shared" si="30"/>
        <v>0</v>
      </c>
      <c r="F173" s="97">
        <f t="shared" si="31"/>
        <v>0</v>
      </c>
      <c r="G173" s="97">
        <f t="shared" si="31"/>
        <v>0</v>
      </c>
      <c r="H173" s="97">
        <f t="shared" si="34"/>
        <v>0</v>
      </c>
      <c r="I173" s="97">
        <f t="shared" si="35"/>
        <v>0</v>
      </c>
      <c r="J173" s="97">
        <f t="shared" si="36"/>
        <v>0</v>
      </c>
      <c r="K173" s="97">
        <f t="shared" si="37"/>
        <v>0</v>
      </c>
      <c r="L173" s="97">
        <f t="shared" si="38"/>
        <v>0</v>
      </c>
      <c r="M173" s="97">
        <f t="shared" ca="1" si="32"/>
        <v>-0.17035027772432934</v>
      </c>
      <c r="N173" s="97">
        <f t="shared" ca="1" si="39"/>
        <v>0</v>
      </c>
      <c r="O173" s="98">
        <f t="shared" ca="1" si="40"/>
        <v>0</v>
      </c>
      <c r="P173" s="97">
        <f t="shared" ca="1" si="41"/>
        <v>0</v>
      </c>
      <c r="Q173" s="97">
        <f t="shared" ca="1" si="42"/>
        <v>0</v>
      </c>
      <c r="R173" s="32">
        <f t="shared" ca="1" si="33"/>
        <v>0.17035027772432934</v>
      </c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</row>
    <row r="174" spans="1:35" x14ac:dyDescent="0.2">
      <c r="A174" s="94"/>
      <c r="B174" s="94"/>
      <c r="C174" s="94"/>
      <c r="D174" s="96">
        <f t="shared" si="30"/>
        <v>0</v>
      </c>
      <c r="E174" s="96">
        <f t="shared" si="30"/>
        <v>0</v>
      </c>
      <c r="F174" s="97">
        <f t="shared" si="31"/>
        <v>0</v>
      </c>
      <c r="G174" s="97">
        <f t="shared" si="31"/>
        <v>0</v>
      </c>
      <c r="H174" s="97">
        <f t="shared" si="34"/>
        <v>0</v>
      </c>
      <c r="I174" s="97">
        <f t="shared" si="35"/>
        <v>0</v>
      </c>
      <c r="J174" s="97">
        <f t="shared" si="36"/>
        <v>0</v>
      </c>
      <c r="K174" s="97">
        <f t="shared" si="37"/>
        <v>0</v>
      </c>
      <c r="L174" s="97">
        <f t="shared" si="38"/>
        <v>0</v>
      </c>
      <c r="M174" s="97">
        <f t="shared" ca="1" si="32"/>
        <v>-0.17035027772432934</v>
      </c>
      <c r="N174" s="97">
        <f t="shared" ca="1" si="39"/>
        <v>0</v>
      </c>
      <c r="O174" s="98">
        <f t="shared" ca="1" si="40"/>
        <v>0</v>
      </c>
      <c r="P174" s="97">
        <f t="shared" ca="1" si="41"/>
        <v>0</v>
      </c>
      <c r="Q174" s="97">
        <f t="shared" ca="1" si="42"/>
        <v>0</v>
      </c>
      <c r="R174" s="32">
        <f t="shared" ca="1" si="33"/>
        <v>0.17035027772432934</v>
      </c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</row>
    <row r="175" spans="1:35" x14ac:dyDescent="0.2">
      <c r="A175" s="94"/>
      <c r="B175" s="94"/>
      <c r="C175" s="94"/>
      <c r="D175" s="96">
        <f t="shared" si="30"/>
        <v>0</v>
      </c>
      <c r="E175" s="96">
        <f t="shared" si="30"/>
        <v>0</v>
      </c>
      <c r="F175" s="97">
        <f t="shared" si="31"/>
        <v>0</v>
      </c>
      <c r="G175" s="97">
        <f t="shared" si="31"/>
        <v>0</v>
      </c>
      <c r="H175" s="97">
        <f t="shared" si="34"/>
        <v>0</v>
      </c>
      <c r="I175" s="97">
        <f t="shared" si="35"/>
        <v>0</v>
      </c>
      <c r="J175" s="97">
        <f t="shared" si="36"/>
        <v>0</v>
      </c>
      <c r="K175" s="97">
        <f t="shared" si="37"/>
        <v>0</v>
      </c>
      <c r="L175" s="97">
        <f t="shared" si="38"/>
        <v>0</v>
      </c>
      <c r="M175" s="97">
        <f t="shared" ca="1" si="32"/>
        <v>-0.17035027772432934</v>
      </c>
      <c r="N175" s="97">
        <f t="shared" ca="1" si="39"/>
        <v>0</v>
      </c>
      <c r="O175" s="98">
        <f t="shared" ca="1" si="40"/>
        <v>0</v>
      </c>
      <c r="P175" s="97">
        <f t="shared" ca="1" si="41"/>
        <v>0</v>
      </c>
      <c r="Q175" s="97">
        <f t="shared" ca="1" si="42"/>
        <v>0</v>
      </c>
      <c r="R175" s="32">
        <f t="shared" ca="1" si="33"/>
        <v>0.17035027772432934</v>
      </c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</row>
    <row r="176" spans="1:35" x14ac:dyDescent="0.2">
      <c r="A176" s="94"/>
      <c r="B176" s="94"/>
      <c r="C176" s="94"/>
      <c r="D176" s="96">
        <f t="shared" si="30"/>
        <v>0</v>
      </c>
      <c r="E176" s="96">
        <f t="shared" si="30"/>
        <v>0</v>
      </c>
      <c r="F176" s="97">
        <f t="shared" si="31"/>
        <v>0</v>
      </c>
      <c r="G176" s="97">
        <f t="shared" si="31"/>
        <v>0</v>
      </c>
      <c r="H176" s="97">
        <f t="shared" si="34"/>
        <v>0</v>
      </c>
      <c r="I176" s="97">
        <f t="shared" si="35"/>
        <v>0</v>
      </c>
      <c r="J176" s="97">
        <f t="shared" si="36"/>
        <v>0</v>
      </c>
      <c r="K176" s="97">
        <f t="shared" si="37"/>
        <v>0</v>
      </c>
      <c r="L176" s="97">
        <f t="shared" si="38"/>
        <v>0</v>
      </c>
      <c r="M176" s="97">
        <f t="shared" ca="1" si="32"/>
        <v>-0.17035027772432934</v>
      </c>
      <c r="N176" s="97">
        <f t="shared" ca="1" si="39"/>
        <v>0</v>
      </c>
      <c r="O176" s="98">
        <f t="shared" ca="1" si="40"/>
        <v>0</v>
      </c>
      <c r="P176" s="97">
        <f t="shared" ca="1" si="41"/>
        <v>0</v>
      </c>
      <c r="Q176" s="97">
        <f t="shared" ca="1" si="42"/>
        <v>0</v>
      </c>
      <c r="R176" s="32">
        <f t="shared" ca="1" si="33"/>
        <v>0.17035027772432934</v>
      </c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</row>
    <row r="177" spans="1:35" x14ac:dyDescent="0.2">
      <c r="A177" s="94"/>
      <c r="B177" s="94"/>
      <c r="C177" s="94"/>
      <c r="D177" s="96">
        <f t="shared" si="30"/>
        <v>0</v>
      </c>
      <c r="E177" s="96">
        <f t="shared" si="30"/>
        <v>0</v>
      </c>
      <c r="F177" s="97">
        <f t="shared" si="31"/>
        <v>0</v>
      </c>
      <c r="G177" s="97">
        <f t="shared" si="31"/>
        <v>0</v>
      </c>
      <c r="H177" s="97">
        <f t="shared" si="34"/>
        <v>0</v>
      </c>
      <c r="I177" s="97">
        <f t="shared" si="35"/>
        <v>0</v>
      </c>
      <c r="J177" s="97">
        <f t="shared" si="36"/>
        <v>0</v>
      </c>
      <c r="K177" s="97">
        <f t="shared" si="37"/>
        <v>0</v>
      </c>
      <c r="L177" s="97">
        <f t="shared" si="38"/>
        <v>0</v>
      </c>
      <c r="M177" s="97">
        <f t="shared" ca="1" si="32"/>
        <v>-0.17035027772432934</v>
      </c>
      <c r="N177" s="97">
        <f t="shared" ca="1" si="39"/>
        <v>0</v>
      </c>
      <c r="O177" s="98">
        <f t="shared" ca="1" si="40"/>
        <v>0</v>
      </c>
      <c r="P177" s="97">
        <f t="shared" ca="1" si="41"/>
        <v>0</v>
      </c>
      <c r="Q177" s="97">
        <f t="shared" ca="1" si="42"/>
        <v>0</v>
      </c>
      <c r="R177" s="32">
        <f t="shared" ca="1" si="33"/>
        <v>0.17035027772432934</v>
      </c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</row>
    <row r="178" spans="1:35" x14ac:dyDescent="0.2">
      <c r="A178" s="94"/>
      <c r="B178" s="94"/>
      <c r="C178" s="94"/>
      <c r="D178" s="96">
        <f t="shared" si="30"/>
        <v>0</v>
      </c>
      <c r="E178" s="96">
        <f t="shared" si="30"/>
        <v>0</v>
      </c>
      <c r="F178" s="97">
        <f t="shared" si="31"/>
        <v>0</v>
      </c>
      <c r="G178" s="97">
        <f t="shared" si="31"/>
        <v>0</v>
      </c>
      <c r="H178" s="97">
        <f t="shared" si="34"/>
        <v>0</v>
      </c>
      <c r="I178" s="97">
        <f t="shared" si="35"/>
        <v>0</v>
      </c>
      <c r="J178" s="97">
        <f t="shared" si="36"/>
        <v>0</v>
      </c>
      <c r="K178" s="97">
        <f t="shared" si="37"/>
        <v>0</v>
      </c>
      <c r="L178" s="97">
        <f t="shared" si="38"/>
        <v>0</v>
      </c>
      <c r="M178" s="97">
        <f t="shared" ca="1" si="32"/>
        <v>-0.17035027772432934</v>
      </c>
      <c r="N178" s="97">
        <f t="shared" ca="1" si="39"/>
        <v>0</v>
      </c>
      <c r="O178" s="98">
        <f t="shared" ca="1" si="40"/>
        <v>0</v>
      </c>
      <c r="P178" s="97">
        <f t="shared" ca="1" si="41"/>
        <v>0</v>
      </c>
      <c r="Q178" s="97">
        <f t="shared" ca="1" si="42"/>
        <v>0</v>
      </c>
      <c r="R178" s="32">
        <f t="shared" ca="1" si="33"/>
        <v>0.17035027772432934</v>
      </c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</row>
    <row r="179" spans="1:35" x14ac:dyDescent="0.2">
      <c r="A179" s="94"/>
      <c r="B179" s="94"/>
      <c r="C179" s="94"/>
      <c r="D179" s="96">
        <f t="shared" si="30"/>
        <v>0</v>
      </c>
      <c r="E179" s="96">
        <f t="shared" si="30"/>
        <v>0</v>
      </c>
      <c r="F179" s="97">
        <f t="shared" si="31"/>
        <v>0</v>
      </c>
      <c r="G179" s="97">
        <f t="shared" si="31"/>
        <v>0</v>
      </c>
      <c r="H179" s="97">
        <f t="shared" si="34"/>
        <v>0</v>
      </c>
      <c r="I179" s="97">
        <f t="shared" si="35"/>
        <v>0</v>
      </c>
      <c r="J179" s="97">
        <f t="shared" si="36"/>
        <v>0</v>
      </c>
      <c r="K179" s="97">
        <f t="shared" si="37"/>
        <v>0</v>
      </c>
      <c r="L179" s="97">
        <f t="shared" si="38"/>
        <v>0</v>
      </c>
      <c r="M179" s="97">
        <f t="shared" ca="1" si="32"/>
        <v>-0.17035027772432934</v>
      </c>
      <c r="N179" s="97">
        <f t="shared" ca="1" si="39"/>
        <v>0</v>
      </c>
      <c r="O179" s="98">
        <f t="shared" ca="1" si="40"/>
        <v>0</v>
      </c>
      <c r="P179" s="97">
        <f t="shared" ca="1" si="41"/>
        <v>0</v>
      </c>
      <c r="Q179" s="97">
        <f t="shared" ca="1" si="42"/>
        <v>0</v>
      </c>
      <c r="R179" s="32">
        <f t="shared" ca="1" si="33"/>
        <v>0.17035027772432934</v>
      </c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</row>
    <row r="180" spans="1:35" x14ac:dyDescent="0.2">
      <c r="A180" s="94"/>
      <c r="B180" s="94"/>
      <c r="C180" s="94"/>
      <c r="D180" s="96">
        <f t="shared" si="30"/>
        <v>0</v>
      </c>
      <c r="E180" s="96">
        <f t="shared" si="30"/>
        <v>0</v>
      </c>
      <c r="F180" s="97">
        <f t="shared" si="31"/>
        <v>0</v>
      </c>
      <c r="G180" s="97">
        <f t="shared" si="31"/>
        <v>0</v>
      </c>
      <c r="H180" s="97">
        <f t="shared" si="34"/>
        <v>0</v>
      </c>
      <c r="I180" s="97">
        <f t="shared" si="35"/>
        <v>0</v>
      </c>
      <c r="J180" s="97">
        <f t="shared" si="36"/>
        <v>0</v>
      </c>
      <c r="K180" s="97">
        <f t="shared" si="37"/>
        <v>0</v>
      </c>
      <c r="L180" s="97">
        <f t="shared" si="38"/>
        <v>0</v>
      </c>
      <c r="M180" s="97">
        <f t="shared" ca="1" si="32"/>
        <v>-0.17035027772432934</v>
      </c>
      <c r="N180" s="97">
        <f t="shared" ca="1" si="39"/>
        <v>0</v>
      </c>
      <c r="O180" s="98">
        <f t="shared" ca="1" si="40"/>
        <v>0</v>
      </c>
      <c r="P180" s="97">
        <f t="shared" ca="1" si="41"/>
        <v>0</v>
      </c>
      <c r="Q180" s="97">
        <f t="shared" ca="1" si="42"/>
        <v>0</v>
      </c>
      <c r="R180" s="32">
        <f t="shared" ca="1" si="33"/>
        <v>0.17035027772432934</v>
      </c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</row>
    <row r="181" spans="1:35" x14ac:dyDescent="0.2">
      <c r="A181" s="94"/>
      <c r="B181" s="94"/>
      <c r="C181" s="94"/>
      <c r="D181" s="96">
        <f t="shared" si="30"/>
        <v>0</v>
      </c>
      <c r="E181" s="96">
        <f t="shared" si="30"/>
        <v>0</v>
      </c>
      <c r="F181" s="97">
        <f t="shared" si="31"/>
        <v>0</v>
      </c>
      <c r="G181" s="97">
        <f t="shared" si="31"/>
        <v>0</v>
      </c>
      <c r="H181" s="97">
        <f t="shared" si="34"/>
        <v>0</v>
      </c>
      <c r="I181" s="97">
        <f t="shared" si="35"/>
        <v>0</v>
      </c>
      <c r="J181" s="97">
        <f t="shared" si="36"/>
        <v>0</v>
      </c>
      <c r="K181" s="97">
        <f t="shared" si="37"/>
        <v>0</v>
      </c>
      <c r="L181" s="97">
        <f t="shared" si="38"/>
        <v>0</v>
      </c>
      <c r="M181" s="97">
        <f t="shared" ca="1" si="32"/>
        <v>-0.17035027772432934</v>
      </c>
      <c r="N181" s="97">
        <f t="shared" ca="1" si="39"/>
        <v>0</v>
      </c>
      <c r="O181" s="98">
        <f t="shared" ca="1" si="40"/>
        <v>0</v>
      </c>
      <c r="P181" s="97">
        <f t="shared" ca="1" si="41"/>
        <v>0</v>
      </c>
      <c r="Q181" s="97">
        <f t="shared" ca="1" si="42"/>
        <v>0</v>
      </c>
      <c r="R181" s="32">
        <f t="shared" ca="1" si="33"/>
        <v>0.17035027772432934</v>
      </c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</row>
    <row r="182" spans="1:35" x14ac:dyDescent="0.2">
      <c r="A182" s="94"/>
      <c r="B182" s="94"/>
      <c r="C182" s="94"/>
      <c r="D182" s="96">
        <f t="shared" si="30"/>
        <v>0</v>
      </c>
      <c r="E182" s="96">
        <f t="shared" si="30"/>
        <v>0</v>
      </c>
      <c r="F182" s="97">
        <f t="shared" si="31"/>
        <v>0</v>
      </c>
      <c r="G182" s="97">
        <f t="shared" si="31"/>
        <v>0</v>
      </c>
      <c r="H182" s="97">
        <f t="shared" si="34"/>
        <v>0</v>
      </c>
      <c r="I182" s="97">
        <f t="shared" si="35"/>
        <v>0</v>
      </c>
      <c r="J182" s="97">
        <f t="shared" si="36"/>
        <v>0</v>
      </c>
      <c r="K182" s="97">
        <f t="shared" si="37"/>
        <v>0</v>
      </c>
      <c r="L182" s="97">
        <f t="shared" si="38"/>
        <v>0</v>
      </c>
      <c r="M182" s="97">
        <f t="shared" ca="1" si="32"/>
        <v>-0.17035027772432934</v>
      </c>
      <c r="N182" s="97">
        <f t="shared" ca="1" si="39"/>
        <v>0</v>
      </c>
      <c r="O182" s="98">
        <f t="shared" ca="1" si="40"/>
        <v>0</v>
      </c>
      <c r="P182" s="97">
        <f t="shared" ca="1" si="41"/>
        <v>0</v>
      </c>
      <c r="Q182" s="97">
        <f t="shared" ca="1" si="42"/>
        <v>0</v>
      </c>
      <c r="R182" s="32">
        <f t="shared" ca="1" si="33"/>
        <v>0.17035027772432934</v>
      </c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</row>
    <row r="183" spans="1:35" x14ac:dyDescent="0.2">
      <c r="A183" s="94"/>
      <c r="B183" s="94"/>
      <c r="C183" s="94"/>
      <c r="D183" s="96">
        <f t="shared" si="30"/>
        <v>0</v>
      </c>
      <c r="E183" s="96">
        <f t="shared" si="30"/>
        <v>0</v>
      </c>
      <c r="F183" s="97">
        <f t="shared" si="31"/>
        <v>0</v>
      </c>
      <c r="G183" s="97">
        <f t="shared" si="31"/>
        <v>0</v>
      </c>
      <c r="H183" s="97">
        <f t="shared" si="34"/>
        <v>0</v>
      </c>
      <c r="I183" s="97">
        <f t="shared" si="35"/>
        <v>0</v>
      </c>
      <c r="J183" s="97">
        <f t="shared" si="36"/>
        <v>0</v>
      </c>
      <c r="K183" s="97">
        <f t="shared" si="37"/>
        <v>0</v>
      </c>
      <c r="L183" s="97">
        <f t="shared" si="38"/>
        <v>0</v>
      </c>
      <c r="M183" s="97">
        <f t="shared" ca="1" si="32"/>
        <v>-0.17035027772432934</v>
      </c>
      <c r="N183" s="97">
        <f t="shared" ca="1" si="39"/>
        <v>0</v>
      </c>
      <c r="O183" s="98">
        <f t="shared" ca="1" si="40"/>
        <v>0</v>
      </c>
      <c r="P183" s="97">
        <f t="shared" ca="1" si="41"/>
        <v>0</v>
      </c>
      <c r="Q183" s="97">
        <f t="shared" ca="1" si="42"/>
        <v>0</v>
      </c>
      <c r="R183" s="32">
        <f t="shared" ca="1" si="33"/>
        <v>0.17035027772432934</v>
      </c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</row>
    <row r="184" spans="1:35" x14ac:dyDescent="0.2">
      <c r="A184" s="94"/>
      <c r="B184" s="94"/>
      <c r="C184" s="94"/>
      <c r="D184" s="96">
        <f t="shared" si="30"/>
        <v>0</v>
      </c>
      <c r="E184" s="96">
        <f t="shared" si="30"/>
        <v>0</v>
      </c>
      <c r="F184" s="97">
        <f t="shared" si="31"/>
        <v>0</v>
      </c>
      <c r="G184" s="97">
        <f t="shared" si="31"/>
        <v>0</v>
      </c>
      <c r="H184" s="97">
        <f t="shared" si="34"/>
        <v>0</v>
      </c>
      <c r="I184" s="97">
        <f t="shared" si="35"/>
        <v>0</v>
      </c>
      <c r="J184" s="97">
        <f t="shared" si="36"/>
        <v>0</v>
      </c>
      <c r="K184" s="97">
        <f t="shared" si="37"/>
        <v>0</v>
      </c>
      <c r="L184" s="97">
        <f t="shared" si="38"/>
        <v>0</v>
      </c>
      <c r="M184" s="97">
        <f t="shared" ca="1" si="32"/>
        <v>-0.17035027772432934</v>
      </c>
      <c r="N184" s="97">
        <f t="shared" ca="1" si="39"/>
        <v>0</v>
      </c>
      <c r="O184" s="98">
        <f t="shared" ca="1" si="40"/>
        <v>0</v>
      </c>
      <c r="P184" s="97">
        <f t="shared" ca="1" si="41"/>
        <v>0</v>
      </c>
      <c r="Q184" s="97">
        <f t="shared" ca="1" si="42"/>
        <v>0</v>
      </c>
      <c r="R184" s="32">
        <f t="shared" ca="1" si="33"/>
        <v>0.17035027772432934</v>
      </c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</row>
    <row r="185" spans="1:35" x14ac:dyDescent="0.2">
      <c r="A185" s="94"/>
      <c r="B185" s="94"/>
      <c r="C185" s="94"/>
      <c r="D185" s="96">
        <f t="shared" si="30"/>
        <v>0</v>
      </c>
      <c r="E185" s="96">
        <f t="shared" si="30"/>
        <v>0</v>
      </c>
      <c r="F185" s="97">
        <f t="shared" si="31"/>
        <v>0</v>
      </c>
      <c r="G185" s="97">
        <f t="shared" si="31"/>
        <v>0</v>
      </c>
      <c r="H185" s="97">
        <f t="shared" si="34"/>
        <v>0</v>
      </c>
      <c r="I185" s="97">
        <f t="shared" si="35"/>
        <v>0</v>
      </c>
      <c r="J185" s="97">
        <f t="shared" si="36"/>
        <v>0</v>
      </c>
      <c r="K185" s="97">
        <f t="shared" si="37"/>
        <v>0</v>
      </c>
      <c r="L185" s="97">
        <f t="shared" si="38"/>
        <v>0</v>
      </c>
      <c r="M185" s="97">
        <f t="shared" ca="1" si="32"/>
        <v>-0.17035027772432934</v>
      </c>
      <c r="N185" s="97">
        <f t="shared" ca="1" si="39"/>
        <v>0</v>
      </c>
      <c r="O185" s="98">
        <f t="shared" ca="1" si="40"/>
        <v>0</v>
      </c>
      <c r="P185" s="97">
        <f t="shared" ca="1" si="41"/>
        <v>0</v>
      </c>
      <c r="Q185" s="97">
        <f t="shared" ca="1" si="42"/>
        <v>0</v>
      </c>
      <c r="R185" s="32">
        <f t="shared" ca="1" si="33"/>
        <v>0.17035027772432934</v>
      </c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</row>
    <row r="186" spans="1:35" x14ac:dyDescent="0.2">
      <c r="A186" s="94"/>
      <c r="B186" s="94"/>
      <c r="C186" s="94"/>
      <c r="D186" s="96">
        <f t="shared" si="30"/>
        <v>0</v>
      </c>
      <c r="E186" s="96">
        <f t="shared" si="30"/>
        <v>0</v>
      </c>
      <c r="F186" s="97">
        <f t="shared" si="31"/>
        <v>0</v>
      </c>
      <c r="G186" s="97">
        <f t="shared" si="31"/>
        <v>0</v>
      </c>
      <c r="H186" s="97">
        <f t="shared" si="34"/>
        <v>0</v>
      </c>
      <c r="I186" s="97">
        <f t="shared" si="35"/>
        <v>0</v>
      </c>
      <c r="J186" s="97">
        <f t="shared" si="36"/>
        <v>0</v>
      </c>
      <c r="K186" s="97">
        <f t="shared" si="37"/>
        <v>0</v>
      </c>
      <c r="L186" s="97">
        <f t="shared" si="38"/>
        <v>0</v>
      </c>
      <c r="M186" s="97">
        <f t="shared" ca="1" si="32"/>
        <v>-0.17035027772432934</v>
      </c>
      <c r="N186" s="97">
        <f t="shared" ca="1" si="39"/>
        <v>0</v>
      </c>
      <c r="O186" s="98">
        <f t="shared" ca="1" si="40"/>
        <v>0</v>
      </c>
      <c r="P186" s="97">
        <f t="shared" ca="1" si="41"/>
        <v>0</v>
      </c>
      <c r="Q186" s="97">
        <f t="shared" ca="1" si="42"/>
        <v>0</v>
      </c>
      <c r="R186" s="32">
        <f t="shared" ca="1" si="33"/>
        <v>0.17035027772432934</v>
      </c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</row>
    <row r="187" spans="1:35" x14ac:dyDescent="0.2">
      <c r="A187" s="94"/>
      <c r="B187" s="94"/>
      <c r="C187" s="94"/>
      <c r="D187" s="96">
        <f t="shared" si="30"/>
        <v>0</v>
      </c>
      <c r="E187" s="96">
        <f t="shared" si="30"/>
        <v>0</v>
      </c>
      <c r="F187" s="97">
        <f t="shared" si="31"/>
        <v>0</v>
      </c>
      <c r="G187" s="97">
        <f t="shared" si="31"/>
        <v>0</v>
      </c>
      <c r="H187" s="97">
        <f t="shared" si="34"/>
        <v>0</v>
      </c>
      <c r="I187" s="97">
        <f t="shared" si="35"/>
        <v>0</v>
      </c>
      <c r="J187" s="97">
        <f t="shared" si="36"/>
        <v>0</v>
      </c>
      <c r="K187" s="97">
        <f t="shared" si="37"/>
        <v>0</v>
      </c>
      <c r="L187" s="97">
        <f t="shared" si="38"/>
        <v>0</v>
      </c>
      <c r="M187" s="97">
        <f t="shared" ca="1" si="32"/>
        <v>-0.17035027772432934</v>
      </c>
      <c r="N187" s="97">
        <f t="shared" ca="1" si="39"/>
        <v>0</v>
      </c>
      <c r="O187" s="98">
        <f t="shared" ca="1" si="40"/>
        <v>0</v>
      </c>
      <c r="P187" s="97">
        <f t="shared" ca="1" si="41"/>
        <v>0</v>
      </c>
      <c r="Q187" s="97">
        <f t="shared" ca="1" si="42"/>
        <v>0</v>
      </c>
      <c r="R187" s="32">
        <f t="shared" ca="1" si="33"/>
        <v>0.17035027772432934</v>
      </c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</row>
    <row r="188" spans="1:35" x14ac:dyDescent="0.2">
      <c r="A188" s="94"/>
      <c r="B188" s="94"/>
      <c r="C188" s="94"/>
      <c r="D188" s="96">
        <f t="shared" si="30"/>
        <v>0</v>
      </c>
      <c r="E188" s="96">
        <f t="shared" si="30"/>
        <v>0</v>
      </c>
      <c r="F188" s="97">
        <f t="shared" si="31"/>
        <v>0</v>
      </c>
      <c r="G188" s="97">
        <f t="shared" si="31"/>
        <v>0</v>
      </c>
      <c r="H188" s="97">
        <f t="shared" si="34"/>
        <v>0</v>
      </c>
      <c r="I188" s="97">
        <f t="shared" si="35"/>
        <v>0</v>
      </c>
      <c r="J188" s="97">
        <f t="shared" si="36"/>
        <v>0</v>
      </c>
      <c r="K188" s="97">
        <f t="shared" si="37"/>
        <v>0</v>
      </c>
      <c r="L188" s="97">
        <f t="shared" si="38"/>
        <v>0</v>
      </c>
      <c r="M188" s="97">
        <f t="shared" ca="1" si="32"/>
        <v>-0.17035027772432934</v>
      </c>
      <c r="N188" s="97">
        <f t="shared" ca="1" si="39"/>
        <v>0</v>
      </c>
      <c r="O188" s="98">
        <f t="shared" ca="1" si="40"/>
        <v>0</v>
      </c>
      <c r="P188" s="97">
        <f t="shared" ca="1" si="41"/>
        <v>0</v>
      </c>
      <c r="Q188" s="97">
        <f t="shared" ca="1" si="42"/>
        <v>0</v>
      </c>
      <c r="R188" s="32">
        <f t="shared" ca="1" si="33"/>
        <v>0.17035027772432934</v>
      </c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</row>
    <row r="189" spans="1:35" x14ac:dyDescent="0.2">
      <c r="A189" s="94"/>
      <c r="B189" s="94"/>
      <c r="C189" s="94"/>
      <c r="D189" s="96">
        <f t="shared" si="30"/>
        <v>0</v>
      </c>
      <c r="E189" s="96">
        <f t="shared" si="30"/>
        <v>0</v>
      </c>
      <c r="F189" s="97">
        <f t="shared" si="31"/>
        <v>0</v>
      </c>
      <c r="G189" s="97">
        <f t="shared" si="31"/>
        <v>0</v>
      </c>
      <c r="H189" s="97">
        <f t="shared" si="34"/>
        <v>0</v>
      </c>
      <c r="I189" s="97">
        <f t="shared" si="35"/>
        <v>0</v>
      </c>
      <c r="J189" s="97">
        <f t="shared" si="36"/>
        <v>0</v>
      </c>
      <c r="K189" s="97">
        <f t="shared" si="37"/>
        <v>0</v>
      </c>
      <c r="L189" s="97">
        <f t="shared" si="38"/>
        <v>0</v>
      </c>
      <c r="M189" s="97">
        <f t="shared" ca="1" si="32"/>
        <v>-0.17035027772432934</v>
      </c>
      <c r="N189" s="97">
        <f t="shared" ca="1" si="39"/>
        <v>0</v>
      </c>
      <c r="O189" s="98">
        <f t="shared" ca="1" si="40"/>
        <v>0</v>
      </c>
      <c r="P189" s="97">
        <f t="shared" ca="1" si="41"/>
        <v>0</v>
      </c>
      <c r="Q189" s="97">
        <f t="shared" ca="1" si="42"/>
        <v>0</v>
      </c>
      <c r="R189" s="32">
        <f t="shared" ca="1" si="33"/>
        <v>0.17035027772432934</v>
      </c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</row>
    <row r="190" spans="1:35" x14ac:dyDescent="0.2">
      <c r="A190" s="94"/>
      <c r="B190" s="94"/>
      <c r="C190" s="94"/>
      <c r="D190" s="96">
        <f t="shared" si="30"/>
        <v>0</v>
      </c>
      <c r="E190" s="96">
        <f t="shared" si="30"/>
        <v>0</v>
      </c>
      <c r="F190" s="97">
        <f t="shared" si="31"/>
        <v>0</v>
      </c>
      <c r="G190" s="97">
        <f t="shared" si="31"/>
        <v>0</v>
      </c>
      <c r="H190" s="97">
        <f t="shared" si="34"/>
        <v>0</v>
      </c>
      <c r="I190" s="97">
        <f t="shared" si="35"/>
        <v>0</v>
      </c>
      <c r="J190" s="97">
        <f t="shared" si="36"/>
        <v>0</v>
      </c>
      <c r="K190" s="97">
        <f t="shared" si="37"/>
        <v>0</v>
      </c>
      <c r="L190" s="97">
        <f t="shared" si="38"/>
        <v>0</v>
      </c>
      <c r="M190" s="97">
        <f t="shared" ca="1" si="32"/>
        <v>-0.17035027772432934</v>
      </c>
      <c r="N190" s="97">
        <f t="shared" ca="1" si="39"/>
        <v>0</v>
      </c>
      <c r="O190" s="98">
        <f t="shared" ca="1" si="40"/>
        <v>0</v>
      </c>
      <c r="P190" s="97">
        <f t="shared" ca="1" si="41"/>
        <v>0</v>
      </c>
      <c r="Q190" s="97">
        <f t="shared" ca="1" si="42"/>
        <v>0</v>
      </c>
      <c r="R190" s="32">
        <f t="shared" ca="1" si="33"/>
        <v>0.17035027772432934</v>
      </c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</row>
    <row r="191" spans="1:35" x14ac:dyDescent="0.2">
      <c r="A191" s="94"/>
      <c r="B191" s="94"/>
      <c r="C191" s="94"/>
      <c r="D191" s="96">
        <f t="shared" si="30"/>
        <v>0</v>
      </c>
      <c r="E191" s="96">
        <f t="shared" si="30"/>
        <v>0</v>
      </c>
      <c r="F191" s="97">
        <f t="shared" si="31"/>
        <v>0</v>
      </c>
      <c r="G191" s="97">
        <f t="shared" si="31"/>
        <v>0</v>
      </c>
      <c r="H191" s="97">
        <f t="shared" si="34"/>
        <v>0</v>
      </c>
      <c r="I191" s="97">
        <f t="shared" si="35"/>
        <v>0</v>
      </c>
      <c r="J191" s="97">
        <f t="shared" si="36"/>
        <v>0</v>
      </c>
      <c r="K191" s="97">
        <f t="shared" si="37"/>
        <v>0</v>
      </c>
      <c r="L191" s="97">
        <f t="shared" si="38"/>
        <v>0</v>
      </c>
      <c r="M191" s="97">
        <f t="shared" ca="1" si="32"/>
        <v>-0.17035027772432934</v>
      </c>
      <c r="N191" s="97">
        <f t="shared" ca="1" si="39"/>
        <v>0</v>
      </c>
      <c r="O191" s="98">
        <f t="shared" ca="1" si="40"/>
        <v>0</v>
      </c>
      <c r="P191" s="97">
        <f t="shared" ca="1" si="41"/>
        <v>0</v>
      </c>
      <c r="Q191" s="97">
        <f t="shared" ca="1" si="42"/>
        <v>0</v>
      </c>
      <c r="R191" s="32">
        <f t="shared" ca="1" si="33"/>
        <v>0.17035027772432934</v>
      </c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</row>
    <row r="192" spans="1:35" x14ac:dyDescent="0.2">
      <c r="A192" s="94"/>
      <c r="B192" s="94"/>
      <c r="C192" s="94"/>
      <c r="D192" s="96">
        <f t="shared" si="30"/>
        <v>0</v>
      </c>
      <c r="E192" s="96">
        <f t="shared" si="30"/>
        <v>0</v>
      </c>
      <c r="F192" s="97">
        <f t="shared" si="31"/>
        <v>0</v>
      </c>
      <c r="G192" s="97">
        <f t="shared" si="31"/>
        <v>0</v>
      </c>
      <c r="H192" s="97">
        <f t="shared" si="34"/>
        <v>0</v>
      </c>
      <c r="I192" s="97">
        <f t="shared" si="35"/>
        <v>0</v>
      </c>
      <c r="J192" s="97">
        <f t="shared" si="36"/>
        <v>0</v>
      </c>
      <c r="K192" s="97">
        <f t="shared" si="37"/>
        <v>0</v>
      </c>
      <c r="L192" s="97">
        <f t="shared" si="38"/>
        <v>0</v>
      </c>
      <c r="M192" s="97">
        <f t="shared" ca="1" si="32"/>
        <v>-0.17035027772432934</v>
      </c>
      <c r="N192" s="97">
        <f t="shared" ca="1" si="39"/>
        <v>0</v>
      </c>
      <c r="O192" s="98">
        <f t="shared" ca="1" si="40"/>
        <v>0</v>
      </c>
      <c r="P192" s="97">
        <f t="shared" ca="1" si="41"/>
        <v>0</v>
      </c>
      <c r="Q192" s="97">
        <f t="shared" ca="1" si="42"/>
        <v>0</v>
      </c>
      <c r="R192" s="32">
        <f t="shared" ca="1" si="33"/>
        <v>0.17035027772432934</v>
      </c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</row>
    <row r="193" spans="1:35" x14ac:dyDescent="0.2">
      <c r="A193" s="94"/>
      <c r="B193" s="94"/>
      <c r="C193" s="94"/>
      <c r="D193" s="96">
        <f t="shared" si="30"/>
        <v>0</v>
      </c>
      <c r="E193" s="96">
        <f t="shared" si="30"/>
        <v>0</v>
      </c>
      <c r="F193" s="97">
        <f t="shared" si="31"/>
        <v>0</v>
      </c>
      <c r="G193" s="97">
        <f t="shared" si="31"/>
        <v>0</v>
      </c>
      <c r="H193" s="97">
        <f t="shared" si="34"/>
        <v>0</v>
      </c>
      <c r="I193" s="97">
        <f t="shared" si="35"/>
        <v>0</v>
      </c>
      <c r="J193" s="97">
        <f t="shared" si="36"/>
        <v>0</v>
      </c>
      <c r="K193" s="97">
        <f t="shared" si="37"/>
        <v>0</v>
      </c>
      <c r="L193" s="97">
        <f t="shared" si="38"/>
        <v>0</v>
      </c>
      <c r="M193" s="97">
        <f t="shared" ca="1" si="32"/>
        <v>-0.17035027772432934</v>
      </c>
      <c r="N193" s="97">
        <f t="shared" ca="1" si="39"/>
        <v>0</v>
      </c>
      <c r="O193" s="98">
        <f t="shared" ca="1" si="40"/>
        <v>0</v>
      </c>
      <c r="P193" s="97">
        <f t="shared" ca="1" si="41"/>
        <v>0</v>
      </c>
      <c r="Q193" s="97">
        <f t="shared" ca="1" si="42"/>
        <v>0</v>
      </c>
      <c r="R193" s="32">
        <f t="shared" ca="1" si="33"/>
        <v>0.17035027772432934</v>
      </c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</row>
    <row r="194" spans="1:35" x14ac:dyDescent="0.2">
      <c r="A194" s="94"/>
      <c r="B194" s="94"/>
      <c r="C194" s="94"/>
      <c r="D194" s="96">
        <f t="shared" si="30"/>
        <v>0</v>
      </c>
      <c r="E194" s="96">
        <f t="shared" si="30"/>
        <v>0</v>
      </c>
      <c r="F194" s="97">
        <f t="shared" si="31"/>
        <v>0</v>
      </c>
      <c r="G194" s="97">
        <f t="shared" si="31"/>
        <v>0</v>
      </c>
      <c r="H194" s="97">
        <f t="shared" si="34"/>
        <v>0</v>
      </c>
      <c r="I194" s="97">
        <f t="shared" si="35"/>
        <v>0</v>
      </c>
      <c r="J194" s="97">
        <f t="shared" si="36"/>
        <v>0</v>
      </c>
      <c r="K194" s="97">
        <f t="shared" si="37"/>
        <v>0</v>
      </c>
      <c r="L194" s="97">
        <f t="shared" si="38"/>
        <v>0</v>
      </c>
      <c r="M194" s="97">
        <f t="shared" ca="1" si="32"/>
        <v>-0.17035027772432934</v>
      </c>
      <c r="N194" s="97">
        <f t="shared" ca="1" si="39"/>
        <v>0</v>
      </c>
      <c r="O194" s="98">
        <f t="shared" ca="1" si="40"/>
        <v>0</v>
      </c>
      <c r="P194" s="97">
        <f t="shared" ca="1" si="41"/>
        <v>0</v>
      </c>
      <c r="Q194" s="97">
        <f t="shared" ca="1" si="42"/>
        <v>0</v>
      </c>
      <c r="R194" s="32">
        <f t="shared" ca="1" si="33"/>
        <v>0.17035027772432934</v>
      </c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</row>
    <row r="195" spans="1:35" x14ac:dyDescent="0.2">
      <c r="A195" s="94"/>
      <c r="B195" s="94"/>
      <c r="C195" s="94"/>
      <c r="D195" s="96">
        <f t="shared" si="30"/>
        <v>0</v>
      </c>
      <c r="E195" s="96">
        <f t="shared" si="30"/>
        <v>0</v>
      </c>
      <c r="F195" s="97">
        <f t="shared" si="31"/>
        <v>0</v>
      </c>
      <c r="G195" s="97">
        <f t="shared" si="31"/>
        <v>0</v>
      </c>
      <c r="H195" s="97">
        <f t="shared" si="34"/>
        <v>0</v>
      </c>
      <c r="I195" s="97">
        <f t="shared" si="35"/>
        <v>0</v>
      </c>
      <c r="J195" s="97">
        <f t="shared" si="36"/>
        <v>0</v>
      </c>
      <c r="K195" s="97">
        <f t="shared" si="37"/>
        <v>0</v>
      </c>
      <c r="L195" s="97">
        <f t="shared" si="38"/>
        <v>0</v>
      </c>
      <c r="M195" s="97">
        <f t="shared" ca="1" si="32"/>
        <v>-0.17035027772432934</v>
      </c>
      <c r="N195" s="97">
        <f t="shared" ca="1" si="39"/>
        <v>0</v>
      </c>
      <c r="O195" s="98">
        <f t="shared" ca="1" si="40"/>
        <v>0</v>
      </c>
      <c r="P195" s="97">
        <f t="shared" ca="1" si="41"/>
        <v>0</v>
      </c>
      <c r="Q195" s="97">
        <f t="shared" ca="1" si="42"/>
        <v>0</v>
      </c>
      <c r="R195" s="32">
        <f t="shared" ca="1" si="33"/>
        <v>0.17035027772432934</v>
      </c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</row>
    <row r="196" spans="1:35" x14ac:dyDescent="0.2">
      <c r="A196" s="94"/>
      <c r="B196" s="94"/>
      <c r="C196" s="94"/>
      <c r="D196" s="96">
        <f t="shared" si="30"/>
        <v>0</v>
      </c>
      <c r="E196" s="96">
        <f t="shared" si="30"/>
        <v>0</v>
      </c>
      <c r="F196" s="97">
        <f t="shared" si="31"/>
        <v>0</v>
      </c>
      <c r="G196" s="97">
        <f t="shared" si="31"/>
        <v>0</v>
      </c>
      <c r="H196" s="97">
        <f t="shared" si="34"/>
        <v>0</v>
      </c>
      <c r="I196" s="97">
        <f t="shared" si="35"/>
        <v>0</v>
      </c>
      <c r="J196" s="97">
        <f t="shared" si="36"/>
        <v>0</v>
      </c>
      <c r="K196" s="97">
        <f t="shared" si="37"/>
        <v>0</v>
      </c>
      <c r="L196" s="97">
        <f t="shared" si="38"/>
        <v>0</v>
      </c>
      <c r="M196" s="97">
        <f t="shared" ca="1" si="32"/>
        <v>-0.17035027772432934</v>
      </c>
      <c r="N196" s="97">
        <f t="shared" ca="1" si="39"/>
        <v>0</v>
      </c>
      <c r="O196" s="98">
        <f t="shared" ca="1" si="40"/>
        <v>0</v>
      </c>
      <c r="P196" s="97">
        <f t="shared" ca="1" si="41"/>
        <v>0</v>
      </c>
      <c r="Q196" s="97">
        <f t="shared" ca="1" si="42"/>
        <v>0</v>
      </c>
      <c r="R196" s="32">
        <f t="shared" ca="1" si="33"/>
        <v>0.17035027772432934</v>
      </c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</row>
    <row r="197" spans="1:35" x14ac:dyDescent="0.2">
      <c r="A197" s="94"/>
      <c r="B197" s="94"/>
      <c r="C197" s="94"/>
      <c r="D197" s="96">
        <f t="shared" si="30"/>
        <v>0</v>
      </c>
      <c r="E197" s="96">
        <f t="shared" si="30"/>
        <v>0</v>
      </c>
      <c r="F197" s="97">
        <f t="shared" si="31"/>
        <v>0</v>
      </c>
      <c r="G197" s="97">
        <f t="shared" si="31"/>
        <v>0</v>
      </c>
      <c r="H197" s="97">
        <f t="shared" si="34"/>
        <v>0</v>
      </c>
      <c r="I197" s="97">
        <f t="shared" si="35"/>
        <v>0</v>
      </c>
      <c r="J197" s="97">
        <f t="shared" si="36"/>
        <v>0</v>
      </c>
      <c r="K197" s="97">
        <f t="shared" si="37"/>
        <v>0</v>
      </c>
      <c r="L197" s="97">
        <f t="shared" si="38"/>
        <v>0</v>
      </c>
      <c r="M197" s="97">
        <f t="shared" ca="1" si="32"/>
        <v>-0.17035027772432934</v>
      </c>
      <c r="N197" s="97">
        <f t="shared" ca="1" si="39"/>
        <v>0</v>
      </c>
      <c r="O197" s="98">
        <f t="shared" ca="1" si="40"/>
        <v>0</v>
      </c>
      <c r="P197" s="97">
        <f t="shared" ca="1" si="41"/>
        <v>0</v>
      </c>
      <c r="Q197" s="97">
        <f t="shared" ca="1" si="42"/>
        <v>0</v>
      </c>
      <c r="R197" s="32">
        <f t="shared" ca="1" si="33"/>
        <v>0.17035027772432934</v>
      </c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</row>
    <row r="198" spans="1:35" x14ac:dyDescent="0.2">
      <c r="A198" s="94"/>
      <c r="B198" s="94"/>
      <c r="C198" s="94"/>
      <c r="D198" s="96">
        <f t="shared" si="30"/>
        <v>0</v>
      </c>
      <c r="E198" s="96">
        <f t="shared" si="30"/>
        <v>0</v>
      </c>
      <c r="F198" s="97">
        <f t="shared" si="31"/>
        <v>0</v>
      </c>
      <c r="G198" s="97">
        <f t="shared" si="31"/>
        <v>0</v>
      </c>
      <c r="H198" s="97">
        <f t="shared" si="34"/>
        <v>0</v>
      </c>
      <c r="I198" s="97">
        <f t="shared" si="35"/>
        <v>0</v>
      </c>
      <c r="J198" s="97">
        <f t="shared" si="36"/>
        <v>0</v>
      </c>
      <c r="K198" s="97">
        <f t="shared" si="37"/>
        <v>0</v>
      </c>
      <c r="L198" s="97">
        <f t="shared" si="38"/>
        <v>0</v>
      </c>
      <c r="M198" s="97">
        <f t="shared" ca="1" si="32"/>
        <v>-0.17035027772432934</v>
      </c>
      <c r="N198" s="97">
        <f t="shared" ca="1" si="39"/>
        <v>0</v>
      </c>
      <c r="O198" s="98">
        <f t="shared" ca="1" si="40"/>
        <v>0</v>
      </c>
      <c r="P198" s="97">
        <f t="shared" ca="1" si="41"/>
        <v>0</v>
      </c>
      <c r="Q198" s="97">
        <f t="shared" ca="1" si="42"/>
        <v>0</v>
      </c>
      <c r="R198" s="32">
        <f t="shared" ca="1" si="33"/>
        <v>0.17035027772432934</v>
      </c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</row>
    <row r="199" spans="1:35" x14ac:dyDescent="0.2">
      <c r="A199" s="94"/>
      <c r="B199" s="94"/>
      <c r="C199" s="94"/>
      <c r="D199" s="96">
        <f t="shared" si="30"/>
        <v>0</v>
      </c>
      <c r="E199" s="96">
        <f t="shared" si="30"/>
        <v>0</v>
      </c>
      <c r="F199" s="97">
        <f t="shared" si="31"/>
        <v>0</v>
      </c>
      <c r="G199" s="97">
        <f t="shared" si="31"/>
        <v>0</v>
      </c>
      <c r="H199" s="97">
        <f t="shared" si="34"/>
        <v>0</v>
      </c>
      <c r="I199" s="97">
        <f t="shared" si="35"/>
        <v>0</v>
      </c>
      <c r="J199" s="97">
        <f t="shared" si="36"/>
        <v>0</v>
      </c>
      <c r="K199" s="97">
        <f t="shared" si="37"/>
        <v>0</v>
      </c>
      <c r="L199" s="97">
        <f t="shared" si="38"/>
        <v>0</v>
      </c>
      <c r="M199" s="97">
        <f t="shared" ca="1" si="32"/>
        <v>-0.17035027772432934</v>
      </c>
      <c r="N199" s="97">
        <f t="shared" ca="1" si="39"/>
        <v>0</v>
      </c>
      <c r="O199" s="98">
        <f t="shared" ca="1" si="40"/>
        <v>0</v>
      </c>
      <c r="P199" s="97">
        <f t="shared" ca="1" si="41"/>
        <v>0</v>
      </c>
      <c r="Q199" s="97">
        <f t="shared" ca="1" si="42"/>
        <v>0</v>
      </c>
      <c r="R199" s="32">
        <f t="shared" ca="1" si="33"/>
        <v>0.17035027772432934</v>
      </c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</row>
    <row r="200" spans="1:35" x14ac:dyDescent="0.2">
      <c r="A200" s="94"/>
      <c r="B200" s="94"/>
      <c r="C200" s="94"/>
      <c r="D200" s="96">
        <f t="shared" si="30"/>
        <v>0</v>
      </c>
      <c r="E200" s="96">
        <f t="shared" si="30"/>
        <v>0</v>
      </c>
      <c r="F200" s="97">
        <f t="shared" si="31"/>
        <v>0</v>
      </c>
      <c r="G200" s="97">
        <f t="shared" si="31"/>
        <v>0</v>
      </c>
      <c r="H200" s="97">
        <f t="shared" si="34"/>
        <v>0</v>
      </c>
      <c r="I200" s="97">
        <f t="shared" si="35"/>
        <v>0</v>
      </c>
      <c r="J200" s="97">
        <f t="shared" si="36"/>
        <v>0</v>
      </c>
      <c r="K200" s="97">
        <f t="shared" si="37"/>
        <v>0</v>
      </c>
      <c r="L200" s="97">
        <f t="shared" si="38"/>
        <v>0</v>
      </c>
      <c r="M200" s="97">
        <f t="shared" ca="1" si="32"/>
        <v>-0.17035027772432934</v>
      </c>
      <c r="N200" s="97">
        <f t="shared" ca="1" si="39"/>
        <v>0</v>
      </c>
      <c r="O200" s="98">
        <f t="shared" ca="1" si="40"/>
        <v>0</v>
      </c>
      <c r="P200" s="97">
        <f t="shared" ca="1" si="41"/>
        <v>0</v>
      </c>
      <c r="Q200" s="97">
        <f t="shared" ca="1" si="42"/>
        <v>0</v>
      </c>
      <c r="R200" s="32">
        <f t="shared" ca="1" si="33"/>
        <v>0.17035027772432934</v>
      </c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</row>
    <row r="201" spans="1:35" x14ac:dyDescent="0.2">
      <c r="A201" s="94"/>
      <c r="B201" s="94"/>
      <c r="C201" s="94"/>
      <c r="D201" s="96">
        <f t="shared" si="30"/>
        <v>0</v>
      </c>
      <c r="E201" s="96">
        <f t="shared" si="30"/>
        <v>0</v>
      </c>
      <c r="F201" s="97">
        <f t="shared" si="31"/>
        <v>0</v>
      </c>
      <c r="G201" s="97">
        <f t="shared" si="31"/>
        <v>0</v>
      </c>
      <c r="H201" s="97">
        <f t="shared" si="34"/>
        <v>0</v>
      </c>
      <c r="I201" s="97">
        <f t="shared" si="35"/>
        <v>0</v>
      </c>
      <c r="J201" s="97">
        <f t="shared" si="36"/>
        <v>0</v>
      </c>
      <c r="K201" s="97">
        <f t="shared" si="37"/>
        <v>0</v>
      </c>
      <c r="L201" s="97">
        <f t="shared" si="38"/>
        <v>0</v>
      </c>
      <c r="M201" s="97">
        <f t="shared" ca="1" si="32"/>
        <v>-0.17035027772432934</v>
      </c>
      <c r="N201" s="97">
        <f t="shared" ca="1" si="39"/>
        <v>0</v>
      </c>
      <c r="O201" s="98">
        <f t="shared" ca="1" si="40"/>
        <v>0</v>
      </c>
      <c r="P201" s="97">
        <f t="shared" ca="1" si="41"/>
        <v>0</v>
      </c>
      <c r="Q201" s="97">
        <f t="shared" ca="1" si="42"/>
        <v>0</v>
      </c>
      <c r="R201" s="32">
        <f t="shared" ca="1" si="33"/>
        <v>0.17035027772432934</v>
      </c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</row>
    <row r="202" spans="1:35" x14ac:dyDescent="0.2">
      <c r="A202" s="94"/>
      <c r="B202" s="94"/>
      <c r="C202" s="94"/>
      <c r="D202" s="96">
        <f t="shared" si="30"/>
        <v>0</v>
      </c>
      <c r="E202" s="96">
        <f t="shared" si="30"/>
        <v>0</v>
      </c>
      <c r="F202" s="97">
        <f t="shared" si="31"/>
        <v>0</v>
      </c>
      <c r="G202" s="97">
        <f t="shared" si="31"/>
        <v>0</v>
      </c>
      <c r="H202" s="97">
        <f t="shared" si="34"/>
        <v>0</v>
      </c>
      <c r="I202" s="97">
        <f t="shared" si="35"/>
        <v>0</v>
      </c>
      <c r="J202" s="97">
        <f t="shared" si="36"/>
        <v>0</v>
      </c>
      <c r="K202" s="97">
        <f t="shared" si="37"/>
        <v>0</v>
      </c>
      <c r="L202" s="97">
        <f t="shared" si="38"/>
        <v>0</v>
      </c>
      <c r="M202" s="97">
        <f t="shared" ca="1" si="32"/>
        <v>-0.17035027772432934</v>
      </c>
      <c r="N202" s="97">
        <f t="shared" ca="1" si="39"/>
        <v>0</v>
      </c>
      <c r="O202" s="98">
        <f t="shared" ca="1" si="40"/>
        <v>0</v>
      </c>
      <c r="P202" s="97">
        <f t="shared" ca="1" si="41"/>
        <v>0</v>
      </c>
      <c r="Q202" s="97">
        <f t="shared" ca="1" si="42"/>
        <v>0</v>
      </c>
      <c r="R202" s="32">
        <f t="shared" ca="1" si="33"/>
        <v>0.17035027772432934</v>
      </c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</row>
    <row r="203" spans="1:35" x14ac:dyDescent="0.2">
      <c r="A203" s="94"/>
      <c r="B203" s="94"/>
      <c r="C203" s="94"/>
      <c r="D203" s="96">
        <f t="shared" si="30"/>
        <v>0</v>
      </c>
      <c r="E203" s="96">
        <f t="shared" si="30"/>
        <v>0</v>
      </c>
      <c r="F203" s="97">
        <f t="shared" si="31"/>
        <v>0</v>
      </c>
      <c r="G203" s="97">
        <f t="shared" si="31"/>
        <v>0</v>
      </c>
      <c r="H203" s="97">
        <f t="shared" si="34"/>
        <v>0</v>
      </c>
      <c r="I203" s="97">
        <f t="shared" si="35"/>
        <v>0</v>
      </c>
      <c r="J203" s="97">
        <f t="shared" si="36"/>
        <v>0</v>
      </c>
      <c r="K203" s="97">
        <f t="shared" si="37"/>
        <v>0</v>
      </c>
      <c r="L203" s="97">
        <f t="shared" si="38"/>
        <v>0</v>
      </c>
      <c r="M203" s="97">
        <f t="shared" ca="1" si="32"/>
        <v>-0.17035027772432934</v>
      </c>
      <c r="N203" s="97">
        <f t="shared" ca="1" si="39"/>
        <v>0</v>
      </c>
      <c r="O203" s="98">
        <f t="shared" ca="1" si="40"/>
        <v>0</v>
      </c>
      <c r="P203" s="97">
        <f t="shared" ca="1" si="41"/>
        <v>0</v>
      </c>
      <c r="Q203" s="97">
        <f t="shared" ca="1" si="42"/>
        <v>0</v>
      </c>
      <c r="R203" s="32">
        <f t="shared" ca="1" si="33"/>
        <v>0.17035027772432934</v>
      </c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</row>
    <row r="204" spans="1:35" x14ac:dyDescent="0.2">
      <c r="A204" s="94"/>
      <c r="B204" s="94"/>
      <c r="C204" s="94"/>
      <c r="D204" s="96">
        <f t="shared" si="30"/>
        <v>0</v>
      </c>
      <c r="E204" s="96">
        <f t="shared" si="30"/>
        <v>0</v>
      </c>
      <c r="F204" s="97">
        <f t="shared" si="31"/>
        <v>0</v>
      </c>
      <c r="G204" s="97">
        <f t="shared" si="31"/>
        <v>0</v>
      </c>
      <c r="H204" s="97">
        <f t="shared" si="34"/>
        <v>0</v>
      </c>
      <c r="I204" s="97">
        <f t="shared" si="35"/>
        <v>0</v>
      </c>
      <c r="J204" s="97">
        <f t="shared" si="36"/>
        <v>0</v>
      </c>
      <c r="K204" s="97">
        <f t="shared" si="37"/>
        <v>0</v>
      </c>
      <c r="L204" s="97">
        <f t="shared" si="38"/>
        <v>0</v>
      </c>
      <c r="M204" s="97">
        <f t="shared" ca="1" si="32"/>
        <v>-0.17035027772432934</v>
      </c>
      <c r="N204" s="97">
        <f t="shared" ca="1" si="39"/>
        <v>0</v>
      </c>
      <c r="O204" s="98">
        <f t="shared" ca="1" si="40"/>
        <v>0</v>
      </c>
      <c r="P204" s="97">
        <f t="shared" ca="1" si="41"/>
        <v>0</v>
      </c>
      <c r="Q204" s="97">
        <f t="shared" ca="1" si="42"/>
        <v>0</v>
      </c>
      <c r="R204" s="32">
        <f t="shared" ca="1" si="33"/>
        <v>0.17035027772432934</v>
      </c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</row>
    <row r="205" spans="1:35" x14ac:dyDescent="0.2">
      <c r="A205" s="94"/>
      <c r="B205" s="94"/>
      <c r="C205" s="94"/>
      <c r="D205" s="96">
        <f t="shared" si="30"/>
        <v>0</v>
      </c>
      <c r="E205" s="96">
        <f t="shared" si="30"/>
        <v>0</v>
      </c>
      <c r="F205" s="97">
        <f t="shared" si="31"/>
        <v>0</v>
      </c>
      <c r="G205" s="97">
        <f t="shared" si="31"/>
        <v>0</v>
      </c>
      <c r="H205" s="97">
        <f t="shared" si="34"/>
        <v>0</v>
      </c>
      <c r="I205" s="97">
        <f t="shared" si="35"/>
        <v>0</v>
      </c>
      <c r="J205" s="97">
        <f t="shared" si="36"/>
        <v>0</v>
      </c>
      <c r="K205" s="97">
        <f t="shared" si="37"/>
        <v>0</v>
      </c>
      <c r="L205" s="97">
        <f t="shared" si="38"/>
        <v>0</v>
      </c>
      <c r="M205" s="97">
        <f t="shared" ca="1" si="32"/>
        <v>-0.17035027772432934</v>
      </c>
      <c r="N205" s="97">
        <f t="shared" ca="1" si="39"/>
        <v>0</v>
      </c>
      <c r="O205" s="98">
        <f t="shared" ca="1" si="40"/>
        <v>0</v>
      </c>
      <c r="P205" s="97">
        <f t="shared" ca="1" si="41"/>
        <v>0</v>
      </c>
      <c r="Q205" s="97">
        <f t="shared" ca="1" si="42"/>
        <v>0</v>
      </c>
      <c r="R205" s="32">
        <f t="shared" ca="1" si="33"/>
        <v>0.17035027772432934</v>
      </c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</row>
    <row r="206" spans="1:35" x14ac:dyDescent="0.2">
      <c r="A206" s="94"/>
      <c r="B206" s="94"/>
      <c r="C206" s="94"/>
      <c r="D206" s="96">
        <f t="shared" si="30"/>
        <v>0</v>
      </c>
      <c r="E206" s="96">
        <f t="shared" si="30"/>
        <v>0</v>
      </c>
      <c r="F206" s="97">
        <f t="shared" si="31"/>
        <v>0</v>
      </c>
      <c r="G206" s="97">
        <f t="shared" si="31"/>
        <v>0</v>
      </c>
      <c r="H206" s="97">
        <f t="shared" si="34"/>
        <v>0</v>
      </c>
      <c r="I206" s="97">
        <f t="shared" si="35"/>
        <v>0</v>
      </c>
      <c r="J206" s="97">
        <f t="shared" si="36"/>
        <v>0</v>
      </c>
      <c r="K206" s="97">
        <f t="shared" si="37"/>
        <v>0</v>
      </c>
      <c r="L206" s="97">
        <f t="shared" si="38"/>
        <v>0</v>
      </c>
      <c r="M206" s="97">
        <f t="shared" ca="1" si="32"/>
        <v>-0.17035027772432934</v>
      </c>
      <c r="N206" s="97">
        <f t="shared" ca="1" si="39"/>
        <v>0</v>
      </c>
      <c r="O206" s="98">
        <f t="shared" ca="1" si="40"/>
        <v>0</v>
      </c>
      <c r="P206" s="97">
        <f t="shared" ca="1" si="41"/>
        <v>0</v>
      </c>
      <c r="Q206" s="97">
        <f t="shared" ca="1" si="42"/>
        <v>0</v>
      </c>
      <c r="R206" s="32">
        <f t="shared" ca="1" si="33"/>
        <v>0.17035027772432934</v>
      </c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</row>
    <row r="207" spans="1:35" x14ac:dyDescent="0.2">
      <c r="A207" s="94"/>
      <c r="B207" s="94"/>
      <c r="C207" s="94"/>
      <c r="D207" s="96">
        <f t="shared" ref="D207:E270" si="43">A207/A$18</f>
        <v>0</v>
      </c>
      <c r="E207" s="96">
        <f t="shared" si="43"/>
        <v>0</v>
      </c>
      <c r="F207" s="97">
        <f t="shared" ref="F207:G270" si="44">$C207*D207</f>
        <v>0</v>
      </c>
      <c r="G207" s="97">
        <f t="shared" si="44"/>
        <v>0</v>
      </c>
      <c r="H207" s="97">
        <f t="shared" si="34"/>
        <v>0</v>
      </c>
      <c r="I207" s="97">
        <f t="shared" si="35"/>
        <v>0</v>
      </c>
      <c r="J207" s="97">
        <f t="shared" si="36"/>
        <v>0</v>
      </c>
      <c r="K207" s="97">
        <f t="shared" si="37"/>
        <v>0</v>
      </c>
      <c r="L207" s="97">
        <f t="shared" si="38"/>
        <v>0</v>
      </c>
      <c r="M207" s="97">
        <f t="shared" ca="1" si="32"/>
        <v>-0.17035027772432934</v>
      </c>
      <c r="N207" s="97">
        <f t="shared" ca="1" si="39"/>
        <v>0</v>
      </c>
      <c r="O207" s="98">
        <f t="shared" ca="1" si="40"/>
        <v>0</v>
      </c>
      <c r="P207" s="97">
        <f t="shared" ca="1" si="41"/>
        <v>0</v>
      </c>
      <c r="Q207" s="97">
        <f t="shared" ca="1" si="42"/>
        <v>0</v>
      </c>
      <c r="R207" s="32">
        <f t="shared" ca="1" si="33"/>
        <v>0.17035027772432934</v>
      </c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</row>
    <row r="208" spans="1:35" x14ac:dyDescent="0.2">
      <c r="A208" s="94"/>
      <c r="B208" s="94"/>
      <c r="C208" s="94"/>
      <c r="D208" s="96">
        <f t="shared" si="43"/>
        <v>0</v>
      </c>
      <c r="E208" s="96">
        <f t="shared" si="43"/>
        <v>0</v>
      </c>
      <c r="F208" s="97">
        <f t="shared" si="44"/>
        <v>0</v>
      </c>
      <c r="G208" s="97">
        <f t="shared" si="44"/>
        <v>0</v>
      </c>
      <c r="H208" s="97">
        <f t="shared" si="34"/>
        <v>0</v>
      </c>
      <c r="I208" s="97">
        <f t="shared" si="35"/>
        <v>0</v>
      </c>
      <c r="J208" s="97">
        <f t="shared" si="36"/>
        <v>0</v>
      </c>
      <c r="K208" s="97">
        <f t="shared" si="37"/>
        <v>0</v>
      </c>
      <c r="L208" s="97">
        <f t="shared" si="38"/>
        <v>0</v>
      </c>
      <c r="M208" s="97">
        <f t="shared" ca="1" si="32"/>
        <v>-0.17035027772432934</v>
      </c>
      <c r="N208" s="97">
        <f t="shared" ca="1" si="39"/>
        <v>0</v>
      </c>
      <c r="O208" s="98">
        <f t="shared" ca="1" si="40"/>
        <v>0</v>
      </c>
      <c r="P208" s="97">
        <f t="shared" ca="1" si="41"/>
        <v>0</v>
      </c>
      <c r="Q208" s="97">
        <f t="shared" ca="1" si="42"/>
        <v>0</v>
      </c>
      <c r="R208" s="32">
        <f t="shared" ca="1" si="33"/>
        <v>0.17035027772432934</v>
      </c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</row>
    <row r="209" spans="1:35" x14ac:dyDescent="0.2">
      <c r="A209" s="94"/>
      <c r="B209" s="94"/>
      <c r="C209" s="94"/>
      <c r="D209" s="96">
        <f t="shared" si="43"/>
        <v>0</v>
      </c>
      <c r="E209" s="96">
        <f t="shared" si="43"/>
        <v>0</v>
      </c>
      <c r="F209" s="97">
        <f t="shared" si="44"/>
        <v>0</v>
      </c>
      <c r="G209" s="97">
        <f t="shared" si="44"/>
        <v>0</v>
      </c>
      <c r="H209" s="97">
        <f t="shared" si="34"/>
        <v>0</v>
      </c>
      <c r="I209" s="97">
        <f t="shared" si="35"/>
        <v>0</v>
      </c>
      <c r="J209" s="97">
        <f t="shared" si="36"/>
        <v>0</v>
      </c>
      <c r="K209" s="97">
        <f t="shared" si="37"/>
        <v>0</v>
      </c>
      <c r="L209" s="97">
        <f t="shared" si="38"/>
        <v>0</v>
      </c>
      <c r="M209" s="97">
        <f t="shared" ca="1" si="32"/>
        <v>-0.17035027772432934</v>
      </c>
      <c r="N209" s="97">
        <f t="shared" ca="1" si="39"/>
        <v>0</v>
      </c>
      <c r="O209" s="98">
        <f t="shared" ca="1" si="40"/>
        <v>0</v>
      </c>
      <c r="P209" s="97">
        <f t="shared" ca="1" si="41"/>
        <v>0</v>
      </c>
      <c r="Q209" s="97">
        <f t="shared" ca="1" si="42"/>
        <v>0</v>
      </c>
      <c r="R209" s="32">
        <f t="shared" ca="1" si="33"/>
        <v>0.17035027772432934</v>
      </c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</row>
    <row r="210" spans="1:35" x14ac:dyDescent="0.2">
      <c r="A210" s="94"/>
      <c r="B210" s="94"/>
      <c r="C210" s="94"/>
      <c r="D210" s="96">
        <f t="shared" si="43"/>
        <v>0</v>
      </c>
      <c r="E210" s="96">
        <f t="shared" si="43"/>
        <v>0</v>
      </c>
      <c r="F210" s="97">
        <f t="shared" si="44"/>
        <v>0</v>
      </c>
      <c r="G210" s="97">
        <f t="shared" si="44"/>
        <v>0</v>
      </c>
      <c r="H210" s="97">
        <f t="shared" si="34"/>
        <v>0</v>
      </c>
      <c r="I210" s="97">
        <f t="shared" si="35"/>
        <v>0</v>
      </c>
      <c r="J210" s="97">
        <f t="shared" si="36"/>
        <v>0</v>
      </c>
      <c r="K210" s="97">
        <f t="shared" si="37"/>
        <v>0</v>
      </c>
      <c r="L210" s="97">
        <f t="shared" si="38"/>
        <v>0</v>
      </c>
      <c r="M210" s="97">
        <f t="shared" ca="1" si="32"/>
        <v>-0.17035027772432934</v>
      </c>
      <c r="N210" s="97">
        <f t="shared" ca="1" si="39"/>
        <v>0</v>
      </c>
      <c r="O210" s="98">
        <f t="shared" ca="1" si="40"/>
        <v>0</v>
      </c>
      <c r="P210" s="97">
        <f t="shared" ca="1" si="41"/>
        <v>0</v>
      </c>
      <c r="Q210" s="97">
        <f t="shared" ca="1" si="42"/>
        <v>0</v>
      </c>
      <c r="R210" s="32">
        <f t="shared" ca="1" si="33"/>
        <v>0.17035027772432934</v>
      </c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</row>
    <row r="211" spans="1:35" x14ac:dyDescent="0.2">
      <c r="A211" s="94"/>
      <c r="B211" s="94"/>
      <c r="C211" s="94"/>
      <c r="D211" s="96">
        <f t="shared" si="43"/>
        <v>0</v>
      </c>
      <c r="E211" s="96">
        <f t="shared" si="43"/>
        <v>0</v>
      </c>
      <c r="F211" s="97">
        <f t="shared" si="44"/>
        <v>0</v>
      </c>
      <c r="G211" s="97">
        <f t="shared" si="44"/>
        <v>0</v>
      </c>
      <c r="H211" s="97">
        <f t="shared" si="34"/>
        <v>0</v>
      </c>
      <c r="I211" s="97">
        <f t="shared" si="35"/>
        <v>0</v>
      </c>
      <c r="J211" s="97">
        <f t="shared" si="36"/>
        <v>0</v>
      </c>
      <c r="K211" s="97">
        <f t="shared" si="37"/>
        <v>0</v>
      </c>
      <c r="L211" s="97">
        <f t="shared" si="38"/>
        <v>0</v>
      </c>
      <c r="M211" s="97">
        <f t="shared" ref="M211:M274" ca="1" si="45">+E$4+E$5*D211+E$6*D211^2</f>
        <v>-0.17035027772432934</v>
      </c>
      <c r="N211" s="97">
        <f t="shared" ca="1" si="39"/>
        <v>0</v>
      </c>
      <c r="O211" s="98">
        <f t="shared" ca="1" si="40"/>
        <v>0</v>
      </c>
      <c r="P211" s="97">
        <f t="shared" ca="1" si="41"/>
        <v>0</v>
      </c>
      <c r="Q211" s="97">
        <f t="shared" ca="1" si="42"/>
        <v>0</v>
      </c>
      <c r="R211" s="32">
        <f t="shared" ref="R211:R274" ca="1" si="46">+E211-M211</f>
        <v>0.17035027772432934</v>
      </c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</row>
    <row r="212" spans="1:35" x14ac:dyDescent="0.2">
      <c r="A212" s="94"/>
      <c r="B212" s="94"/>
      <c r="C212" s="94"/>
      <c r="D212" s="96">
        <f t="shared" si="43"/>
        <v>0</v>
      </c>
      <c r="E212" s="96">
        <f t="shared" si="43"/>
        <v>0</v>
      </c>
      <c r="F212" s="97">
        <f t="shared" si="44"/>
        <v>0</v>
      </c>
      <c r="G212" s="97">
        <f t="shared" si="44"/>
        <v>0</v>
      </c>
      <c r="H212" s="97">
        <f t="shared" ref="H212:H275" si="47">C212*D212*D212</f>
        <v>0</v>
      </c>
      <c r="I212" s="97">
        <f t="shared" ref="I212:I275" si="48">C212*D212*D212*D212</f>
        <v>0</v>
      </c>
      <c r="J212" s="97">
        <f t="shared" ref="J212:J275" si="49">C212*D212*D212*D212*D212</f>
        <v>0</v>
      </c>
      <c r="K212" s="97">
        <f t="shared" ref="K212:K275" si="50">C212*E212*D212</f>
        <v>0</v>
      </c>
      <c r="L212" s="97">
        <f t="shared" ref="L212:L275" si="51">C212*E212*D212*D212</f>
        <v>0</v>
      </c>
      <c r="M212" s="97">
        <f t="shared" ca="1" si="45"/>
        <v>-0.17035027772432934</v>
      </c>
      <c r="N212" s="97">
        <f t="shared" ref="N212:N275" ca="1" si="52">C212*(M212-E212)^2</f>
        <v>0</v>
      </c>
      <c r="O212" s="98">
        <f t="shared" ref="O212:O275" ca="1" si="53">(C212*O$1-O$2*F212+O$3*H212)^2</f>
        <v>0</v>
      </c>
      <c r="P212" s="97">
        <f t="shared" ref="P212:P275" ca="1" si="54">(-C212*O$2+O$4*F212-O$5*H212)^2</f>
        <v>0</v>
      </c>
      <c r="Q212" s="97">
        <f t="shared" ref="Q212:Q275" ca="1" si="55">+(C212*O$3-F212*O$5+H212*O$6)^2</f>
        <v>0</v>
      </c>
      <c r="R212" s="32">
        <f t="shared" ca="1" si="46"/>
        <v>0.17035027772432934</v>
      </c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</row>
    <row r="213" spans="1:35" x14ac:dyDescent="0.2">
      <c r="A213" s="94"/>
      <c r="B213" s="94"/>
      <c r="C213" s="94"/>
      <c r="D213" s="96">
        <f t="shared" si="43"/>
        <v>0</v>
      </c>
      <c r="E213" s="96">
        <f t="shared" si="43"/>
        <v>0</v>
      </c>
      <c r="F213" s="97">
        <f t="shared" si="44"/>
        <v>0</v>
      </c>
      <c r="G213" s="97">
        <f t="shared" si="44"/>
        <v>0</v>
      </c>
      <c r="H213" s="97">
        <f t="shared" si="47"/>
        <v>0</v>
      </c>
      <c r="I213" s="97">
        <f t="shared" si="48"/>
        <v>0</v>
      </c>
      <c r="J213" s="97">
        <f t="shared" si="49"/>
        <v>0</v>
      </c>
      <c r="K213" s="97">
        <f t="shared" si="50"/>
        <v>0</v>
      </c>
      <c r="L213" s="97">
        <f t="shared" si="51"/>
        <v>0</v>
      </c>
      <c r="M213" s="97">
        <f t="shared" ca="1" si="45"/>
        <v>-0.17035027772432934</v>
      </c>
      <c r="N213" s="97">
        <f t="shared" ca="1" si="52"/>
        <v>0</v>
      </c>
      <c r="O213" s="98">
        <f t="shared" ca="1" si="53"/>
        <v>0</v>
      </c>
      <c r="P213" s="97">
        <f t="shared" ca="1" si="54"/>
        <v>0</v>
      </c>
      <c r="Q213" s="97">
        <f t="shared" ca="1" si="55"/>
        <v>0</v>
      </c>
      <c r="R213" s="32">
        <f t="shared" ca="1" si="46"/>
        <v>0.17035027772432934</v>
      </c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</row>
    <row r="214" spans="1:35" x14ac:dyDescent="0.2">
      <c r="A214" s="94"/>
      <c r="B214" s="94"/>
      <c r="C214" s="94"/>
      <c r="D214" s="96">
        <f t="shared" si="43"/>
        <v>0</v>
      </c>
      <c r="E214" s="96">
        <f t="shared" si="43"/>
        <v>0</v>
      </c>
      <c r="F214" s="97">
        <f t="shared" si="44"/>
        <v>0</v>
      </c>
      <c r="G214" s="97">
        <f t="shared" si="44"/>
        <v>0</v>
      </c>
      <c r="H214" s="97">
        <f t="shared" si="47"/>
        <v>0</v>
      </c>
      <c r="I214" s="97">
        <f t="shared" si="48"/>
        <v>0</v>
      </c>
      <c r="J214" s="97">
        <f t="shared" si="49"/>
        <v>0</v>
      </c>
      <c r="K214" s="97">
        <f t="shared" si="50"/>
        <v>0</v>
      </c>
      <c r="L214" s="97">
        <f t="shared" si="51"/>
        <v>0</v>
      </c>
      <c r="M214" s="97">
        <f t="shared" ca="1" si="45"/>
        <v>-0.17035027772432934</v>
      </c>
      <c r="N214" s="97">
        <f t="shared" ca="1" si="52"/>
        <v>0</v>
      </c>
      <c r="O214" s="98">
        <f t="shared" ca="1" si="53"/>
        <v>0</v>
      </c>
      <c r="P214" s="97">
        <f t="shared" ca="1" si="54"/>
        <v>0</v>
      </c>
      <c r="Q214" s="97">
        <f t="shared" ca="1" si="55"/>
        <v>0</v>
      </c>
      <c r="R214" s="32">
        <f t="shared" ca="1" si="46"/>
        <v>0.17035027772432934</v>
      </c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</row>
    <row r="215" spans="1:35" x14ac:dyDescent="0.2">
      <c r="A215" s="94"/>
      <c r="B215" s="94"/>
      <c r="C215" s="94"/>
      <c r="D215" s="96">
        <f t="shared" si="43"/>
        <v>0</v>
      </c>
      <c r="E215" s="96">
        <f t="shared" si="43"/>
        <v>0</v>
      </c>
      <c r="F215" s="97">
        <f t="shared" si="44"/>
        <v>0</v>
      </c>
      <c r="G215" s="97">
        <f t="shared" si="44"/>
        <v>0</v>
      </c>
      <c r="H215" s="97">
        <f t="shared" si="47"/>
        <v>0</v>
      </c>
      <c r="I215" s="97">
        <f t="shared" si="48"/>
        <v>0</v>
      </c>
      <c r="J215" s="97">
        <f t="shared" si="49"/>
        <v>0</v>
      </c>
      <c r="K215" s="97">
        <f t="shared" si="50"/>
        <v>0</v>
      </c>
      <c r="L215" s="97">
        <f t="shared" si="51"/>
        <v>0</v>
      </c>
      <c r="M215" s="97">
        <f t="shared" ca="1" si="45"/>
        <v>-0.17035027772432934</v>
      </c>
      <c r="N215" s="97">
        <f t="shared" ca="1" si="52"/>
        <v>0</v>
      </c>
      <c r="O215" s="98">
        <f t="shared" ca="1" si="53"/>
        <v>0</v>
      </c>
      <c r="P215" s="97">
        <f t="shared" ca="1" si="54"/>
        <v>0</v>
      </c>
      <c r="Q215" s="97">
        <f t="shared" ca="1" si="55"/>
        <v>0</v>
      </c>
      <c r="R215" s="32">
        <f t="shared" ca="1" si="46"/>
        <v>0.17035027772432934</v>
      </c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</row>
    <row r="216" spans="1:35" x14ac:dyDescent="0.2">
      <c r="A216" s="94"/>
      <c r="B216" s="94"/>
      <c r="C216" s="94"/>
      <c r="D216" s="96">
        <f t="shared" si="43"/>
        <v>0</v>
      </c>
      <c r="E216" s="96">
        <f t="shared" si="43"/>
        <v>0</v>
      </c>
      <c r="F216" s="97">
        <f t="shared" si="44"/>
        <v>0</v>
      </c>
      <c r="G216" s="97">
        <f t="shared" si="44"/>
        <v>0</v>
      </c>
      <c r="H216" s="97">
        <f t="shared" si="47"/>
        <v>0</v>
      </c>
      <c r="I216" s="97">
        <f t="shared" si="48"/>
        <v>0</v>
      </c>
      <c r="J216" s="97">
        <f t="shared" si="49"/>
        <v>0</v>
      </c>
      <c r="K216" s="97">
        <f t="shared" si="50"/>
        <v>0</v>
      </c>
      <c r="L216" s="97">
        <f t="shared" si="51"/>
        <v>0</v>
      </c>
      <c r="M216" s="97">
        <f t="shared" ca="1" si="45"/>
        <v>-0.17035027772432934</v>
      </c>
      <c r="N216" s="97">
        <f t="shared" ca="1" si="52"/>
        <v>0</v>
      </c>
      <c r="O216" s="98">
        <f t="shared" ca="1" si="53"/>
        <v>0</v>
      </c>
      <c r="P216" s="97">
        <f t="shared" ca="1" si="54"/>
        <v>0</v>
      </c>
      <c r="Q216" s="97">
        <f t="shared" ca="1" si="55"/>
        <v>0</v>
      </c>
      <c r="R216" s="32">
        <f t="shared" ca="1" si="46"/>
        <v>0.17035027772432934</v>
      </c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</row>
    <row r="217" spans="1:35" x14ac:dyDescent="0.2">
      <c r="A217" s="94"/>
      <c r="B217" s="94"/>
      <c r="C217" s="94"/>
      <c r="D217" s="96">
        <f t="shared" si="43"/>
        <v>0</v>
      </c>
      <c r="E217" s="96">
        <f t="shared" si="43"/>
        <v>0</v>
      </c>
      <c r="F217" s="97">
        <f t="shared" si="44"/>
        <v>0</v>
      </c>
      <c r="G217" s="97">
        <f t="shared" si="44"/>
        <v>0</v>
      </c>
      <c r="H217" s="97">
        <f t="shared" si="47"/>
        <v>0</v>
      </c>
      <c r="I217" s="97">
        <f t="shared" si="48"/>
        <v>0</v>
      </c>
      <c r="J217" s="97">
        <f t="shared" si="49"/>
        <v>0</v>
      </c>
      <c r="K217" s="97">
        <f t="shared" si="50"/>
        <v>0</v>
      </c>
      <c r="L217" s="97">
        <f t="shared" si="51"/>
        <v>0</v>
      </c>
      <c r="M217" s="97">
        <f t="shared" ca="1" si="45"/>
        <v>-0.17035027772432934</v>
      </c>
      <c r="N217" s="97">
        <f t="shared" ca="1" si="52"/>
        <v>0</v>
      </c>
      <c r="O217" s="98">
        <f t="shared" ca="1" si="53"/>
        <v>0</v>
      </c>
      <c r="P217" s="97">
        <f t="shared" ca="1" si="54"/>
        <v>0</v>
      </c>
      <c r="Q217" s="97">
        <f t="shared" ca="1" si="55"/>
        <v>0</v>
      </c>
      <c r="R217" s="32">
        <f t="shared" ca="1" si="46"/>
        <v>0.17035027772432934</v>
      </c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</row>
    <row r="218" spans="1:35" x14ac:dyDescent="0.2">
      <c r="A218" s="94"/>
      <c r="B218" s="94"/>
      <c r="C218" s="94"/>
      <c r="D218" s="96">
        <f t="shared" si="43"/>
        <v>0</v>
      </c>
      <c r="E218" s="96">
        <f t="shared" si="43"/>
        <v>0</v>
      </c>
      <c r="F218" s="97">
        <f t="shared" si="44"/>
        <v>0</v>
      </c>
      <c r="G218" s="97">
        <f t="shared" si="44"/>
        <v>0</v>
      </c>
      <c r="H218" s="97">
        <f t="shared" si="47"/>
        <v>0</v>
      </c>
      <c r="I218" s="97">
        <f t="shared" si="48"/>
        <v>0</v>
      </c>
      <c r="J218" s="97">
        <f t="shared" si="49"/>
        <v>0</v>
      </c>
      <c r="K218" s="97">
        <f t="shared" si="50"/>
        <v>0</v>
      </c>
      <c r="L218" s="97">
        <f t="shared" si="51"/>
        <v>0</v>
      </c>
      <c r="M218" s="97">
        <f t="shared" ca="1" si="45"/>
        <v>-0.17035027772432934</v>
      </c>
      <c r="N218" s="97">
        <f t="shared" ca="1" si="52"/>
        <v>0</v>
      </c>
      <c r="O218" s="98">
        <f t="shared" ca="1" si="53"/>
        <v>0</v>
      </c>
      <c r="P218" s="97">
        <f t="shared" ca="1" si="54"/>
        <v>0</v>
      </c>
      <c r="Q218" s="97">
        <f t="shared" ca="1" si="55"/>
        <v>0</v>
      </c>
      <c r="R218" s="32">
        <f t="shared" ca="1" si="46"/>
        <v>0.17035027772432934</v>
      </c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</row>
    <row r="219" spans="1:35" x14ac:dyDescent="0.2">
      <c r="A219" s="94"/>
      <c r="B219" s="94"/>
      <c r="C219" s="94"/>
      <c r="D219" s="96">
        <f t="shared" si="43"/>
        <v>0</v>
      </c>
      <c r="E219" s="96">
        <f t="shared" si="43"/>
        <v>0</v>
      </c>
      <c r="F219" s="97">
        <f t="shared" si="44"/>
        <v>0</v>
      </c>
      <c r="G219" s="97">
        <f t="shared" si="44"/>
        <v>0</v>
      </c>
      <c r="H219" s="97">
        <f t="shared" si="47"/>
        <v>0</v>
      </c>
      <c r="I219" s="97">
        <f t="shared" si="48"/>
        <v>0</v>
      </c>
      <c r="J219" s="97">
        <f t="shared" si="49"/>
        <v>0</v>
      </c>
      <c r="K219" s="97">
        <f t="shared" si="50"/>
        <v>0</v>
      </c>
      <c r="L219" s="97">
        <f t="shared" si="51"/>
        <v>0</v>
      </c>
      <c r="M219" s="97">
        <f t="shared" ca="1" si="45"/>
        <v>-0.17035027772432934</v>
      </c>
      <c r="N219" s="97">
        <f t="shared" ca="1" si="52"/>
        <v>0</v>
      </c>
      <c r="O219" s="98">
        <f t="shared" ca="1" si="53"/>
        <v>0</v>
      </c>
      <c r="P219" s="97">
        <f t="shared" ca="1" si="54"/>
        <v>0</v>
      </c>
      <c r="Q219" s="97">
        <f t="shared" ca="1" si="55"/>
        <v>0</v>
      </c>
      <c r="R219" s="32">
        <f t="shared" ca="1" si="46"/>
        <v>0.17035027772432934</v>
      </c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</row>
    <row r="220" spans="1:35" x14ac:dyDescent="0.2">
      <c r="A220" s="94"/>
      <c r="B220" s="94"/>
      <c r="C220" s="94"/>
      <c r="D220" s="96">
        <f t="shared" si="43"/>
        <v>0</v>
      </c>
      <c r="E220" s="96">
        <f t="shared" si="43"/>
        <v>0</v>
      </c>
      <c r="F220" s="97">
        <f t="shared" si="44"/>
        <v>0</v>
      </c>
      <c r="G220" s="97">
        <f t="shared" si="44"/>
        <v>0</v>
      </c>
      <c r="H220" s="97">
        <f t="shared" si="47"/>
        <v>0</v>
      </c>
      <c r="I220" s="97">
        <f t="shared" si="48"/>
        <v>0</v>
      </c>
      <c r="J220" s="97">
        <f t="shared" si="49"/>
        <v>0</v>
      </c>
      <c r="K220" s="97">
        <f t="shared" si="50"/>
        <v>0</v>
      </c>
      <c r="L220" s="97">
        <f t="shared" si="51"/>
        <v>0</v>
      </c>
      <c r="M220" s="97">
        <f t="shared" ca="1" si="45"/>
        <v>-0.17035027772432934</v>
      </c>
      <c r="N220" s="97">
        <f t="shared" ca="1" si="52"/>
        <v>0</v>
      </c>
      <c r="O220" s="98">
        <f t="shared" ca="1" si="53"/>
        <v>0</v>
      </c>
      <c r="P220" s="97">
        <f t="shared" ca="1" si="54"/>
        <v>0</v>
      </c>
      <c r="Q220" s="97">
        <f t="shared" ca="1" si="55"/>
        <v>0</v>
      </c>
      <c r="R220" s="32">
        <f t="shared" ca="1" si="46"/>
        <v>0.17035027772432934</v>
      </c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</row>
    <row r="221" spans="1:35" x14ac:dyDescent="0.2">
      <c r="A221" s="94"/>
      <c r="B221" s="94"/>
      <c r="C221" s="94"/>
      <c r="D221" s="96">
        <f t="shared" si="43"/>
        <v>0</v>
      </c>
      <c r="E221" s="96">
        <f t="shared" si="43"/>
        <v>0</v>
      </c>
      <c r="F221" s="97">
        <f t="shared" si="44"/>
        <v>0</v>
      </c>
      <c r="G221" s="97">
        <f t="shared" si="44"/>
        <v>0</v>
      </c>
      <c r="H221" s="97">
        <f t="shared" si="47"/>
        <v>0</v>
      </c>
      <c r="I221" s="97">
        <f t="shared" si="48"/>
        <v>0</v>
      </c>
      <c r="J221" s="97">
        <f t="shared" si="49"/>
        <v>0</v>
      </c>
      <c r="K221" s="97">
        <f t="shared" si="50"/>
        <v>0</v>
      </c>
      <c r="L221" s="97">
        <f t="shared" si="51"/>
        <v>0</v>
      </c>
      <c r="M221" s="97">
        <f t="shared" ca="1" si="45"/>
        <v>-0.17035027772432934</v>
      </c>
      <c r="N221" s="97">
        <f t="shared" ca="1" si="52"/>
        <v>0</v>
      </c>
      <c r="O221" s="98">
        <f t="shared" ca="1" si="53"/>
        <v>0</v>
      </c>
      <c r="P221" s="97">
        <f t="shared" ca="1" si="54"/>
        <v>0</v>
      </c>
      <c r="Q221" s="97">
        <f t="shared" ca="1" si="55"/>
        <v>0</v>
      </c>
      <c r="R221" s="32">
        <f t="shared" ca="1" si="46"/>
        <v>0.17035027772432934</v>
      </c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</row>
    <row r="222" spans="1:35" x14ac:dyDescent="0.2">
      <c r="A222" s="94"/>
      <c r="B222" s="94"/>
      <c r="C222" s="94"/>
      <c r="D222" s="96">
        <f t="shared" si="43"/>
        <v>0</v>
      </c>
      <c r="E222" s="96">
        <f t="shared" si="43"/>
        <v>0</v>
      </c>
      <c r="F222" s="97">
        <f t="shared" si="44"/>
        <v>0</v>
      </c>
      <c r="G222" s="97">
        <f t="shared" si="44"/>
        <v>0</v>
      </c>
      <c r="H222" s="97">
        <f t="shared" si="47"/>
        <v>0</v>
      </c>
      <c r="I222" s="97">
        <f t="shared" si="48"/>
        <v>0</v>
      </c>
      <c r="J222" s="97">
        <f t="shared" si="49"/>
        <v>0</v>
      </c>
      <c r="K222" s="97">
        <f t="shared" si="50"/>
        <v>0</v>
      </c>
      <c r="L222" s="97">
        <f t="shared" si="51"/>
        <v>0</v>
      </c>
      <c r="M222" s="97">
        <f t="shared" ca="1" si="45"/>
        <v>-0.17035027772432934</v>
      </c>
      <c r="N222" s="97">
        <f t="shared" ca="1" si="52"/>
        <v>0</v>
      </c>
      <c r="O222" s="98">
        <f t="shared" ca="1" si="53"/>
        <v>0</v>
      </c>
      <c r="P222" s="97">
        <f t="shared" ca="1" si="54"/>
        <v>0</v>
      </c>
      <c r="Q222" s="97">
        <f t="shared" ca="1" si="55"/>
        <v>0</v>
      </c>
      <c r="R222" s="32">
        <f t="shared" ca="1" si="46"/>
        <v>0.17035027772432934</v>
      </c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</row>
    <row r="223" spans="1:35" x14ac:dyDescent="0.2">
      <c r="A223" s="94"/>
      <c r="B223" s="94"/>
      <c r="C223" s="94"/>
      <c r="D223" s="96">
        <f t="shared" si="43"/>
        <v>0</v>
      </c>
      <c r="E223" s="96">
        <f t="shared" si="43"/>
        <v>0</v>
      </c>
      <c r="F223" s="97">
        <f t="shared" si="44"/>
        <v>0</v>
      </c>
      <c r="G223" s="97">
        <f t="shared" si="44"/>
        <v>0</v>
      </c>
      <c r="H223" s="97">
        <f t="shared" si="47"/>
        <v>0</v>
      </c>
      <c r="I223" s="97">
        <f t="shared" si="48"/>
        <v>0</v>
      </c>
      <c r="J223" s="97">
        <f t="shared" si="49"/>
        <v>0</v>
      </c>
      <c r="K223" s="97">
        <f t="shared" si="50"/>
        <v>0</v>
      </c>
      <c r="L223" s="97">
        <f t="shared" si="51"/>
        <v>0</v>
      </c>
      <c r="M223" s="97">
        <f t="shared" ca="1" si="45"/>
        <v>-0.17035027772432934</v>
      </c>
      <c r="N223" s="97">
        <f t="shared" ca="1" si="52"/>
        <v>0</v>
      </c>
      <c r="O223" s="98">
        <f t="shared" ca="1" si="53"/>
        <v>0</v>
      </c>
      <c r="P223" s="97">
        <f t="shared" ca="1" si="54"/>
        <v>0</v>
      </c>
      <c r="Q223" s="97">
        <f t="shared" ca="1" si="55"/>
        <v>0</v>
      </c>
      <c r="R223" s="32">
        <f t="shared" ca="1" si="46"/>
        <v>0.17035027772432934</v>
      </c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</row>
    <row r="224" spans="1:35" x14ac:dyDescent="0.2">
      <c r="A224" s="94"/>
      <c r="B224" s="94"/>
      <c r="C224" s="94"/>
      <c r="D224" s="96">
        <f t="shared" si="43"/>
        <v>0</v>
      </c>
      <c r="E224" s="96">
        <f t="shared" si="43"/>
        <v>0</v>
      </c>
      <c r="F224" s="97">
        <f t="shared" si="44"/>
        <v>0</v>
      </c>
      <c r="G224" s="97">
        <f t="shared" si="44"/>
        <v>0</v>
      </c>
      <c r="H224" s="97">
        <f t="shared" si="47"/>
        <v>0</v>
      </c>
      <c r="I224" s="97">
        <f t="shared" si="48"/>
        <v>0</v>
      </c>
      <c r="J224" s="97">
        <f t="shared" si="49"/>
        <v>0</v>
      </c>
      <c r="K224" s="97">
        <f t="shared" si="50"/>
        <v>0</v>
      </c>
      <c r="L224" s="97">
        <f t="shared" si="51"/>
        <v>0</v>
      </c>
      <c r="M224" s="97">
        <f t="shared" ca="1" si="45"/>
        <v>-0.17035027772432934</v>
      </c>
      <c r="N224" s="97">
        <f t="shared" ca="1" si="52"/>
        <v>0</v>
      </c>
      <c r="O224" s="98">
        <f t="shared" ca="1" si="53"/>
        <v>0</v>
      </c>
      <c r="P224" s="97">
        <f t="shared" ca="1" si="54"/>
        <v>0</v>
      </c>
      <c r="Q224" s="97">
        <f t="shared" ca="1" si="55"/>
        <v>0</v>
      </c>
      <c r="R224" s="32">
        <f t="shared" ca="1" si="46"/>
        <v>0.17035027772432934</v>
      </c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</row>
    <row r="225" spans="1:35" x14ac:dyDescent="0.2">
      <c r="A225" s="94"/>
      <c r="B225" s="94"/>
      <c r="C225" s="94"/>
      <c r="D225" s="96">
        <f t="shared" si="43"/>
        <v>0</v>
      </c>
      <c r="E225" s="96">
        <f t="shared" si="43"/>
        <v>0</v>
      </c>
      <c r="F225" s="97">
        <f t="shared" si="44"/>
        <v>0</v>
      </c>
      <c r="G225" s="97">
        <f t="shared" si="44"/>
        <v>0</v>
      </c>
      <c r="H225" s="97">
        <f t="shared" si="47"/>
        <v>0</v>
      </c>
      <c r="I225" s="97">
        <f t="shared" si="48"/>
        <v>0</v>
      </c>
      <c r="J225" s="97">
        <f t="shared" si="49"/>
        <v>0</v>
      </c>
      <c r="K225" s="97">
        <f t="shared" si="50"/>
        <v>0</v>
      </c>
      <c r="L225" s="97">
        <f t="shared" si="51"/>
        <v>0</v>
      </c>
      <c r="M225" s="97">
        <f t="shared" ca="1" si="45"/>
        <v>-0.17035027772432934</v>
      </c>
      <c r="N225" s="97">
        <f t="shared" ca="1" si="52"/>
        <v>0</v>
      </c>
      <c r="O225" s="98">
        <f t="shared" ca="1" si="53"/>
        <v>0</v>
      </c>
      <c r="P225" s="97">
        <f t="shared" ca="1" si="54"/>
        <v>0</v>
      </c>
      <c r="Q225" s="97">
        <f t="shared" ca="1" si="55"/>
        <v>0</v>
      </c>
      <c r="R225" s="32">
        <f t="shared" ca="1" si="46"/>
        <v>0.17035027772432934</v>
      </c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</row>
    <row r="226" spans="1:35" x14ac:dyDescent="0.2">
      <c r="A226" s="94"/>
      <c r="B226" s="94"/>
      <c r="C226" s="94"/>
      <c r="D226" s="96">
        <f t="shared" si="43"/>
        <v>0</v>
      </c>
      <c r="E226" s="96">
        <f t="shared" si="43"/>
        <v>0</v>
      </c>
      <c r="F226" s="97">
        <f t="shared" si="44"/>
        <v>0</v>
      </c>
      <c r="G226" s="97">
        <f t="shared" si="44"/>
        <v>0</v>
      </c>
      <c r="H226" s="97">
        <f t="shared" si="47"/>
        <v>0</v>
      </c>
      <c r="I226" s="97">
        <f t="shared" si="48"/>
        <v>0</v>
      </c>
      <c r="J226" s="97">
        <f t="shared" si="49"/>
        <v>0</v>
      </c>
      <c r="K226" s="97">
        <f t="shared" si="50"/>
        <v>0</v>
      </c>
      <c r="L226" s="97">
        <f t="shared" si="51"/>
        <v>0</v>
      </c>
      <c r="M226" s="97">
        <f t="shared" ca="1" si="45"/>
        <v>-0.17035027772432934</v>
      </c>
      <c r="N226" s="97">
        <f t="shared" ca="1" si="52"/>
        <v>0</v>
      </c>
      <c r="O226" s="98">
        <f t="shared" ca="1" si="53"/>
        <v>0</v>
      </c>
      <c r="P226" s="97">
        <f t="shared" ca="1" si="54"/>
        <v>0</v>
      </c>
      <c r="Q226" s="97">
        <f t="shared" ca="1" si="55"/>
        <v>0</v>
      </c>
      <c r="R226" s="32">
        <f t="shared" ca="1" si="46"/>
        <v>0.17035027772432934</v>
      </c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</row>
    <row r="227" spans="1:35" x14ac:dyDescent="0.2">
      <c r="A227" s="94"/>
      <c r="B227" s="94"/>
      <c r="C227" s="94"/>
      <c r="D227" s="96">
        <f t="shared" si="43"/>
        <v>0</v>
      </c>
      <c r="E227" s="96">
        <f t="shared" si="43"/>
        <v>0</v>
      </c>
      <c r="F227" s="97">
        <f t="shared" si="44"/>
        <v>0</v>
      </c>
      <c r="G227" s="97">
        <f t="shared" si="44"/>
        <v>0</v>
      </c>
      <c r="H227" s="97">
        <f t="shared" si="47"/>
        <v>0</v>
      </c>
      <c r="I227" s="97">
        <f t="shared" si="48"/>
        <v>0</v>
      </c>
      <c r="J227" s="97">
        <f t="shared" si="49"/>
        <v>0</v>
      </c>
      <c r="K227" s="97">
        <f t="shared" si="50"/>
        <v>0</v>
      </c>
      <c r="L227" s="97">
        <f t="shared" si="51"/>
        <v>0</v>
      </c>
      <c r="M227" s="97">
        <f t="shared" ca="1" si="45"/>
        <v>-0.17035027772432934</v>
      </c>
      <c r="N227" s="97">
        <f t="shared" ca="1" si="52"/>
        <v>0</v>
      </c>
      <c r="O227" s="98">
        <f t="shared" ca="1" si="53"/>
        <v>0</v>
      </c>
      <c r="P227" s="97">
        <f t="shared" ca="1" si="54"/>
        <v>0</v>
      </c>
      <c r="Q227" s="97">
        <f t="shared" ca="1" si="55"/>
        <v>0</v>
      </c>
      <c r="R227" s="32">
        <f t="shared" ca="1" si="46"/>
        <v>0.17035027772432934</v>
      </c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</row>
    <row r="228" spans="1:35" x14ac:dyDescent="0.2">
      <c r="A228" s="94"/>
      <c r="B228" s="94"/>
      <c r="C228" s="94"/>
      <c r="D228" s="96">
        <f t="shared" si="43"/>
        <v>0</v>
      </c>
      <c r="E228" s="96">
        <f t="shared" si="43"/>
        <v>0</v>
      </c>
      <c r="F228" s="97">
        <f t="shared" si="44"/>
        <v>0</v>
      </c>
      <c r="G228" s="97">
        <f t="shared" si="44"/>
        <v>0</v>
      </c>
      <c r="H228" s="97">
        <f t="shared" si="47"/>
        <v>0</v>
      </c>
      <c r="I228" s="97">
        <f t="shared" si="48"/>
        <v>0</v>
      </c>
      <c r="J228" s="97">
        <f t="shared" si="49"/>
        <v>0</v>
      </c>
      <c r="K228" s="97">
        <f t="shared" si="50"/>
        <v>0</v>
      </c>
      <c r="L228" s="97">
        <f t="shared" si="51"/>
        <v>0</v>
      </c>
      <c r="M228" s="97">
        <f t="shared" ca="1" si="45"/>
        <v>-0.17035027772432934</v>
      </c>
      <c r="N228" s="97">
        <f t="shared" ca="1" si="52"/>
        <v>0</v>
      </c>
      <c r="O228" s="98">
        <f t="shared" ca="1" si="53"/>
        <v>0</v>
      </c>
      <c r="P228" s="97">
        <f t="shared" ca="1" si="54"/>
        <v>0</v>
      </c>
      <c r="Q228" s="97">
        <f t="shared" ca="1" si="55"/>
        <v>0</v>
      </c>
      <c r="R228" s="32">
        <f t="shared" ca="1" si="46"/>
        <v>0.17035027772432934</v>
      </c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</row>
    <row r="229" spans="1:35" x14ac:dyDescent="0.2">
      <c r="A229" s="94"/>
      <c r="B229" s="94"/>
      <c r="C229" s="94"/>
      <c r="D229" s="96">
        <f t="shared" si="43"/>
        <v>0</v>
      </c>
      <c r="E229" s="96">
        <f t="shared" si="43"/>
        <v>0</v>
      </c>
      <c r="F229" s="97">
        <f t="shared" si="44"/>
        <v>0</v>
      </c>
      <c r="G229" s="97">
        <f t="shared" si="44"/>
        <v>0</v>
      </c>
      <c r="H229" s="97">
        <f t="shared" si="47"/>
        <v>0</v>
      </c>
      <c r="I229" s="97">
        <f t="shared" si="48"/>
        <v>0</v>
      </c>
      <c r="J229" s="97">
        <f t="shared" si="49"/>
        <v>0</v>
      </c>
      <c r="K229" s="97">
        <f t="shared" si="50"/>
        <v>0</v>
      </c>
      <c r="L229" s="97">
        <f t="shared" si="51"/>
        <v>0</v>
      </c>
      <c r="M229" s="97">
        <f t="shared" ca="1" si="45"/>
        <v>-0.17035027772432934</v>
      </c>
      <c r="N229" s="97">
        <f t="shared" ca="1" si="52"/>
        <v>0</v>
      </c>
      <c r="O229" s="98">
        <f t="shared" ca="1" si="53"/>
        <v>0</v>
      </c>
      <c r="P229" s="97">
        <f t="shared" ca="1" si="54"/>
        <v>0</v>
      </c>
      <c r="Q229" s="97">
        <f t="shared" ca="1" si="55"/>
        <v>0</v>
      </c>
      <c r="R229" s="32">
        <f t="shared" ca="1" si="46"/>
        <v>0.17035027772432934</v>
      </c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</row>
    <row r="230" spans="1:35" x14ac:dyDescent="0.2">
      <c r="A230" s="94"/>
      <c r="B230" s="94"/>
      <c r="C230" s="94"/>
      <c r="D230" s="96">
        <f t="shared" si="43"/>
        <v>0</v>
      </c>
      <c r="E230" s="96">
        <f t="shared" si="43"/>
        <v>0</v>
      </c>
      <c r="F230" s="97">
        <f t="shared" si="44"/>
        <v>0</v>
      </c>
      <c r="G230" s="97">
        <f t="shared" si="44"/>
        <v>0</v>
      </c>
      <c r="H230" s="97">
        <f t="shared" si="47"/>
        <v>0</v>
      </c>
      <c r="I230" s="97">
        <f t="shared" si="48"/>
        <v>0</v>
      </c>
      <c r="J230" s="97">
        <f t="shared" si="49"/>
        <v>0</v>
      </c>
      <c r="K230" s="97">
        <f t="shared" si="50"/>
        <v>0</v>
      </c>
      <c r="L230" s="97">
        <f t="shared" si="51"/>
        <v>0</v>
      </c>
      <c r="M230" s="97">
        <f t="shared" ca="1" si="45"/>
        <v>-0.17035027772432934</v>
      </c>
      <c r="N230" s="97">
        <f t="shared" ca="1" si="52"/>
        <v>0</v>
      </c>
      <c r="O230" s="98">
        <f t="shared" ca="1" si="53"/>
        <v>0</v>
      </c>
      <c r="P230" s="97">
        <f t="shared" ca="1" si="54"/>
        <v>0</v>
      </c>
      <c r="Q230" s="97">
        <f t="shared" ca="1" si="55"/>
        <v>0</v>
      </c>
      <c r="R230" s="32">
        <f t="shared" ca="1" si="46"/>
        <v>0.17035027772432934</v>
      </c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</row>
    <row r="231" spans="1:35" x14ac:dyDescent="0.2">
      <c r="A231" s="94"/>
      <c r="B231" s="94"/>
      <c r="C231" s="94"/>
      <c r="D231" s="96">
        <f t="shared" si="43"/>
        <v>0</v>
      </c>
      <c r="E231" s="96">
        <f t="shared" si="43"/>
        <v>0</v>
      </c>
      <c r="F231" s="97">
        <f t="shared" si="44"/>
        <v>0</v>
      </c>
      <c r="G231" s="97">
        <f t="shared" si="44"/>
        <v>0</v>
      </c>
      <c r="H231" s="97">
        <f t="shared" si="47"/>
        <v>0</v>
      </c>
      <c r="I231" s="97">
        <f t="shared" si="48"/>
        <v>0</v>
      </c>
      <c r="J231" s="97">
        <f t="shared" si="49"/>
        <v>0</v>
      </c>
      <c r="K231" s="97">
        <f t="shared" si="50"/>
        <v>0</v>
      </c>
      <c r="L231" s="97">
        <f t="shared" si="51"/>
        <v>0</v>
      </c>
      <c r="M231" s="97">
        <f t="shared" ca="1" si="45"/>
        <v>-0.17035027772432934</v>
      </c>
      <c r="N231" s="97">
        <f t="shared" ca="1" si="52"/>
        <v>0</v>
      </c>
      <c r="O231" s="98">
        <f t="shared" ca="1" si="53"/>
        <v>0</v>
      </c>
      <c r="P231" s="97">
        <f t="shared" ca="1" si="54"/>
        <v>0</v>
      </c>
      <c r="Q231" s="97">
        <f t="shared" ca="1" si="55"/>
        <v>0</v>
      </c>
      <c r="R231" s="32">
        <f t="shared" ca="1" si="46"/>
        <v>0.17035027772432934</v>
      </c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</row>
    <row r="232" spans="1:35" x14ac:dyDescent="0.2">
      <c r="A232" s="94"/>
      <c r="B232" s="94"/>
      <c r="C232" s="94"/>
      <c r="D232" s="96">
        <f t="shared" si="43"/>
        <v>0</v>
      </c>
      <c r="E232" s="96">
        <f t="shared" si="43"/>
        <v>0</v>
      </c>
      <c r="F232" s="97">
        <f t="shared" si="44"/>
        <v>0</v>
      </c>
      <c r="G232" s="97">
        <f t="shared" si="44"/>
        <v>0</v>
      </c>
      <c r="H232" s="97">
        <f t="shared" si="47"/>
        <v>0</v>
      </c>
      <c r="I232" s="97">
        <f t="shared" si="48"/>
        <v>0</v>
      </c>
      <c r="J232" s="97">
        <f t="shared" si="49"/>
        <v>0</v>
      </c>
      <c r="K232" s="97">
        <f t="shared" si="50"/>
        <v>0</v>
      </c>
      <c r="L232" s="97">
        <f t="shared" si="51"/>
        <v>0</v>
      </c>
      <c r="M232" s="97">
        <f t="shared" ca="1" si="45"/>
        <v>-0.17035027772432934</v>
      </c>
      <c r="N232" s="97">
        <f t="shared" ca="1" si="52"/>
        <v>0</v>
      </c>
      <c r="O232" s="98">
        <f t="shared" ca="1" si="53"/>
        <v>0</v>
      </c>
      <c r="P232" s="97">
        <f t="shared" ca="1" si="54"/>
        <v>0</v>
      </c>
      <c r="Q232" s="97">
        <f t="shared" ca="1" si="55"/>
        <v>0</v>
      </c>
      <c r="R232" s="32">
        <f t="shared" ca="1" si="46"/>
        <v>0.17035027772432934</v>
      </c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</row>
    <row r="233" spans="1:35" x14ac:dyDescent="0.2">
      <c r="A233" s="94"/>
      <c r="B233" s="94"/>
      <c r="C233" s="94"/>
      <c r="D233" s="96">
        <f t="shared" si="43"/>
        <v>0</v>
      </c>
      <c r="E233" s="96">
        <f t="shared" si="43"/>
        <v>0</v>
      </c>
      <c r="F233" s="97">
        <f t="shared" si="44"/>
        <v>0</v>
      </c>
      <c r="G233" s="97">
        <f t="shared" si="44"/>
        <v>0</v>
      </c>
      <c r="H233" s="97">
        <f t="shared" si="47"/>
        <v>0</v>
      </c>
      <c r="I233" s="97">
        <f t="shared" si="48"/>
        <v>0</v>
      </c>
      <c r="J233" s="97">
        <f t="shared" si="49"/>
        <v>0</v>
      </c>
      <c r="K233" s="97">
        <f t="shared" si="50"/>
        <v>0</v>
      </c>
      <c r="L233" s="97">
        <f t="shared" si="51"/>
        <v>0</v>
      </c>
      <c r="M233" s="97">
        <f t="shared" ca="1" si="45"/>
        <v>-0.17035027772432934</v>
      </c>
      <c r="N233" s="97">
        <f t="shared" ca="1" si="52"/>
        <v>0</v>
      </c>
      <c r="O233" s="98">
        <f t="shared" ca="1" si="53"/>
        <v>0</v>
      </c>
      <c r="P233" s="97">
        <f t="shared" ca="1" si="54"/>
        <v>0</v>
      </c>
      <c r="Q233" s="97">
        <f t="shared" ca="1" si="55"/>
        <v>0</v>
      </c>
      <c r="R233" s="32">
        <f t="shared" ca="1" si="46"/>
        <v>0.17035027772432934</v>
      </c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</row>
    <row r="234" spans="1:35" x14ac:dyDescent="0.2">
      <c r="A234" s="94"/>
      <c r="B234" s="94"/>
      <c r="C234" s="94"/>
      <c r="D234" s="96">
        <f t="shared" si="43"/>
        <v>0</v>
      </c>
      <c r="E234" s="96">
        <f t="shared" si="43"/>
        <v>0</v>
      </c>
      <c r="F234" s="97">
        <f t="shared" si="44"/>
        <v>0</v>
      </c>
      <c r="G234" s="97">
        <f t="shared" si="44"/>
        <v>0</v>
      </c>
      <c r="H234" s="97">
        <f t="shared" si="47"/>
        <v>0</v>
      </c>
      <c r="I234" s="97">
        <f t="shared" si="48"/>
        <v>0</v>
      </c>
      <c r="J234" s="97">
        <f t="shared" si="49"/>
        <v>0</v>
      </c>
      <c r="K234" s="97">
        <f t="shared" si="50"/>
        <v>0</v>
      </c>
      <c r="L234" s="97">
        <f t="shared" si="51"/>
        <v>0</v>
      </c>
      <c r="M234" s="97">
        <f t="shared" ca="1" si="45"/>
        <v>-0.17035027772432934</v>
      </c>
      <c r="N234" s="97">
        <f t="shared" ca="1" si="52"/>
        <v>0</v>
      </c>
      <c r="O234" s="98">
        <f t="shared" ca="1" si="53"/>
        <v>0</v>
      </c>
      <c r="P234" s="97">
        <f t="shared" ca="1" si="54"/>
        <v>0</v>
      </c>
      <c r="Q234" s="97">
        <f t="shared" ca="1" si="55"/>
        <v>0</v>
      </c>
      <c r="R234" s="32">
        <f t="shared" ca="1" si="46"/>
        <v>0.17035027772432934</v>
      </c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</row>
    <row r="235" spans="1:35" x14ac:dyDescent="0.2">
      <c r="A235" s="94"/>
      <c r="B235" s="94"/>
      <c r="C235" s="94"/>
      <c r="D235" s="96">
        <f t="shared" si="43"/>
        <v>0</v>
      </c>
      <c r="E235" s="96">
        <f t="shared" si="43"/>
        <v>0</v>
      </c>
      <c r="F235" s="97">
        <f t="shared" si="44"/>
        <v>0</v>
      </c>
      <c r="G235" s="97">
        <f t="shared" si="44"/>
        <v>0</v>
      </c>
      <c r="H235" s="97">
        <f t="shared" si="47"/>
        <v>0</v>
      </c>
      <c r="I235" s="97">
        <f t="shared" si="48"/>
        <v>0</v>
      </c>
      <c r="J235" s="97">
        <f t="shared" si="49"/>
        <v>0</v>
      </c>
      <c r="K235" s="97">
        <f t="shared" si="50"/>
        <v>0</v>
      </c>
      <c r="L235" s="97">
        <f t="shared" si="51"/>
        <v>0</v>
      </c>
      <c r="M235" s="97">
        <f t="shared" ca="1" si="45"/>
        <v>-0.17035027772432934</v>
      </c>
      <c r="N235" s="97">
        <f t="shared" ca="1" si="52"/>
        <v>0</v>
      </c>
      <c r="O235" s="98">
        <f t="shared" ca="1" si="53"/>
        <v>0</v>
      </c>
      <c r="P235" s="97">
        <f t="shared" ca="1" si="54"/>
        <v>0</v>
      </c>
      <c r="Q235" s="97">
        <f t="shared" ca="1" si="55"/>
        <v>0</v>
      </c>
      <c r="R235" s="32">
        <f t="shared" ca="1" si="46"/>
        <v>0.17035027772432934</v>
      </c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</row>
    <row r="236" spans="1:35" x14ac:dyDescent="0.2">
      <c r="A236" s="94"/>
      <c r="B236" s="94"/>
      <c r="C236" s="94"/>
      <c r="D236" s="96">
        <f t="shared" si="43"/>
        <v>0</v>
      </c>
      <c r="E236" s="96">
        <f t="shared" si="43"/>
        <v>0</v>
      </c>
      <c r="F236" s="97">
        <f t="shared" si="44"/>
        <v>0</v>
      </c>
      <c r="G236" s="97">
        <f t="shared" si="44"/>
        <v>0</v>
      </c>
      <c r="H236" s="97">
        <f t="shared" si="47"/>
        <v>0</v>
      </c>
      <c r="I236" s="97">
        <f t="shared" si="48"/>
        <v>0</v>
      </c>
      <c r="J236" s="97">
        <f t="shared" si="49"/>
        <v>0</v>
      </c>
      <c r="K236" s="97">
        <f t="shared" si="50"/>
        <v>0</v>
      </c>
      <c r="L236" s="97">
        <f t="shared" si="51"/>
        <v>0</v>
      </c>
      <c r="M236" s="97">
        <f t="shared" ca="1" si="45"/>
        <v>-0.17035027772432934</v>
      </c>
      <c r="N236" s="97">
        <f t="shared" ca="1" si="52"/>
        <v>0</v>
      </c>
      <c r="O236" s="98">
        <f t="shared" ca="1" si="53"/>
        <v>0</v>
      </c>
      <c r="P236" s="97">
        <f t="shared" ca="1" si="54"/>
        <v>0</v>
      </c>
      <c r="Q236" s="97">
        <f t="shared" ca="1" si="55"/>
        <v>0</v>
      </c>
      <c r="R236" s="32">
        <f t="shared" ca="1" si="46"/>
        <v>0.17035027772432934</v>
      </c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</row>
    <row r="237" spans="1:35" x14ac:dyDescent="0.2">
      <c r="A237" s="94"/>
      <c r="B237" s="94"/>
      <c r="C237" s="94"/>
      <c r="D237" s="96">
        <f t="shared" si="43"/>
        <v>0</v>
      </c>
      <c r="E237" s="96">
        <f t="shared" si="43"/>
        <v>0</v>
      </c>
      <c r="F237" s="97">
        <f t="shared" si="44"/>
        <v>0</v>
      </c>
      <c r="G237" s="97">
        <f t="shared" si="44"/>
        <v>0</v>
      </c>
      <c r="H237" s="97">
        <f t="shared" si="47"/>
        <v>0</v>
      </c>
      <c r="I237" s="97">
        <f t="shared" si="48"/>
        <v>0</v>
      </c>
      <c r="J237" s="97">
        <f t="shared" si="49"/>
        <v>0</v>
      </c>
      <c r="K237" s="97">
        <f t="shared" si="50"/>
        <v>0</v>
      </c>
      <c r="L237" s="97">
        <f t="shared" si="51"/>
        <v>0</v>
      </c>
      <c r="M237" s="97">
        <f t="shared" ca="1" si="45"/>
        <v>-0.17035027772432934</v>
      </c>
      <c r="N237" s="97">
        <f t="shared" ca="1" si="52"/>
        <v>0</v>
      </c>
      <c r="O237" s="98">
        <f t="shared" ca="1" si="53"/>
        <v>0</v>
      </c>
      <c r="P237" s="97">
        <f t="shared" ca="1" si="54"/>
        <v>0</v>
      </c>
      <c r="Q237" s="97">
        <f t="shared" ca="1" si="55"/>
        <v>0</v>
      </c>
      <c r="R237" s="32">
        <f t="shared" ca="1" si="46"/>
        <v>0.17035027772432934</v>
      </c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</row>
    <row r="238" spans="1:35" x14ac:dyDescent="0.2">
      <c r="A238" s="94"/>
      <c r="B238" s="94"/>
      <c r="C238" s="94"/>
      <c r="D238" s="96">
        <f t="shared" si="43"/>
        <v>0</v>
      </c>
      <c r="E238" s="96">
        <f t="shared" si="43"/>
        <v>0</v>
      </c>
      <c r="F238" s="97">
        <f t="shared" si="44"/>
        <v>0</v>
      </c>
      <c r="G238" s="97">
        <f t="shared" si="44"/>
        <v>0</v>
      </c>
      <c r="H238" s="97">
        <f t="shared" si="47"/>
        <v>0</v>
      </c>
      <c r="I238" s="97">
        <f t="shared" si="48"/>
        <v>0</v>
      </c>
      <c r="J238" s="97">
        <f t="shared" si="49"/>
        <v>0</v>
      </c>
      <c r="K238" s="97">
        <f t="shared" si="50"/>
        <v>0</v>
      </c>
      <c r="L238" s="97">
        <f t="shared" si="51"/>
        <v>0</v>
      </c>
      <c r="M238" s="97">
        <f t="shared" ca="1" si="45"/>
        <v>-0.17035027772432934</v>
      </c>
      <c r="N238" s="97">
        <f t="shared" ca="1" si="52"/>
        <v>0</v>
      </c>
      <c r="O238" s="98">
        <f t="shared" ca="1" si="53"/>
        <v>0</v>
      </c>
      <c r="P238" s="97">
        <f t="shared" ca="1" si="54"/>
        <v>0</v>
      </c>
      <c r="Q238" s="97">
        <f t="shared" ca="1" si="55"/>
        <v>0</v>
      </c>
      <c r="R238" s="32">
        <f t="shared" ca="1" si="46"/>
        <v>0.17035027772432934</v>
      </c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</row>
    <row r="239" spans="1:35" x14ac:dyDescent="0.2">
      <c r="A239" s="94"/>
      <c r="B239" s="94"/>
      <c r="C239" s="94"/>
      <c r="D239" s="96">
        <f t="shared" si="43"/>
        <v>0</v>
      </c>
      <c r="E239" s="96">
        <f t="shared" si="43"/>
        <v>0</v>
      </c>
      <c r="F239" s="97">
        <f t="shared" si="44"/>
        <v>0</v>
      </c>
      <c r="G239" s="97">
        <f t="shared" si="44"/>
        <v>0</v>
      </c>
      <c r="H239" s="97">
        <f t="shared" si="47"/>
        <v>0</v>
      </c>
      <c r="I239" s="97">
        <f t="shared" si="48"/>
        <v>0</v>
      </c>
      <c r="J239" s="97">
        <f t="shared" si="49"/>
        <v>0</v>
      </c>
      <c r="K239" s="97">
        <f t="shared" si="50"/>
        <v>0</v>
      </c>
      <c r="L239" s="97">
        <f t="shared" si="51"/>
        <v>0</v>
      </c>
      <c r="M239" s="97">
        <f t="shared" ca="1" si="45"/>
        <v>-0.17035027772432934</v>
      </c>
      <c r="N239" s="97">
        <f t="shared" ca="1" si="52"/>
        <v>0</v>
      </c>
      <c r="O239" s="98">
        <f t="shared" ca="1" si="53"/>
        <v>0</v>
      </c>
      <c r="P239" s="97">
        <f t="shared" ca="1" si="54"/>
        <v>0</v>
      </c>
      <c r="Q239" s="97">
        <f t="shared" ca="1" si="55"/>
        <v>0</v>
      </c>
      <c r="R239" s="32">
        <f t="shared" ca="1" si="46"/>
        <v>0.17035027772432934</v>
      </c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</row>
    <row r="240" spans="1:35" x14ac:dyDescent="0.2">
      <c r="A240" s="94"/>
      <c r="B240" s="94"/>
      <c r="C240" s="94"/>
      <c r="D240" s="96">
        <f t="shared" si="43"/>
        <v>0</v>
      </c>
      <c r="E240" s="96">
        <f t="shared" si="43"/>
        <v>0</v>
      </c>
      <c r="F240" s="97">
        <f t="shared" si="44"/>
        <v>0</v>
      </c>
      <c r="G240" s="97">
        <f t="shared" si="44"/>
        <v>0</v>
      </c>
      <c r="H240" s="97">
        <f t="shared" si="47"/>
        <v>0</v>
      </c>
      <c r="I240" s="97">
        <f t="shared" si="48"/>
        <v>0</v>
      </c>
      <c r="J240" s="97">
        <f t="shared" si="49"/>
        <v>0</v>
      </c>
      <c r="K240" s="97">
        <f t="shared" si="50"/>
        <v>0</v>
      </c>
      <c r="L240" s="97">
        <f t="shared" si="51"/>
        <v>0</v>
      </c>
      <c r="M240" s="97">
        <f t="shared" ca="1" si="45"/>
        <v>-0.17035027772432934</v>
      </c>
      <c r="N240" s="97">
        <f t="shared" ca="1" si="52"/>
        <v>0</v>
      </c>
      <c r="O240" s="98">
        <f t="shared" ca="1" si="53"/>
        <v>0</v>
      </c>
      <c r="P240" s="97">
        <f t="shared" ca="1" si="54"/>
        <v>0</v>
      </c>
      <c r="Q240" s="97">
        <f t="shared" ca="1" si="55"/>
        <v>0</v>
      </c>
      <c r="R240" s="32">
        <f t="shared" ca="1" si="46"/>
        <v>0.17035027772432934</v>
      </c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</row>
    <row r="241" spans="1:35" x14ac:dyDescent="0.2">
      <c r="A241" s="94"/>
      <c r="B241" s="94"/>
      <c r="C241" s="94"/>
      <c r="D241" s="96">
        <f t="shared" si="43"/>
        <v>0</v>
      </c>
      <c r="E241" s="96">
        <f t="shared" si="43"/>
        <v>0</v>
      </c>
      <c r="F241" s="97">
        <f t="shared" si="44"/>
        <v>0</v>
      </c>
      <c r="G241" s="97">
        <f t="shared" si="44"/>
        <v>0</v>
      </c>
      <c r="H241" s="97">
        <f t="shared" si="47"/>
        <v>0</v>
      </c>
      <c r="I241" s="97">
        <f t="shared" si="48"/>
        <v>0</v>
      </c>
      <c r="J241" s="97">
        <f t="shared" si="49"/>
        <v>0</v>
      </c>
      <c r="K241" s="97">
        <f t="shared" si="50"/>
        <v>0</v>
      </c>
      <c r="L241" s="97">
        <f t="shared" si="51"/>
        <v>0</v>
      </c>
      <c r="M241" s="97">
        <f t="shared" ca="1" si="45"/>
        <v>-0.17035027772432934</v>
      </c>
      <c r="N241" s="97">
        <f t="shared" ca="1" si="52"/>
        <v>0</v>
      </c>
      <c r="O241" s="98">
        <f t="shared" ca="1" si="53"/>
        <v>0</v>
      </c>
      <c r="P241" s="97">
        <f t="shared" ca="1" si="54"/>
        <v>0</v>
      </c>
      <c r="Q241" s="97">
        <f t="shared" ca="1" si="55"/>
        <v>0</v>
      </c>
      <c r="R241" s="32">
        <f t="shared" ca="1" si="46"/>
        <v>0.17035027772432934</v>
      </c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</row>
    <row r="242" spans="1:35" x14ac:dyDescent="0.2">
      <c r="A242" s="94"/>
      <c r="B242" s="94"/>
      <c r="C242" s="94"/>
      <c r="D242" s="96">
        <f t="shared" si="43"/>
        <v>0</v>
      </c>
      <c r="E242" s="96">
        <f t="shared" si="43"/>
        <v>0</v>
      </c>
      <c r="F242" s="97">
        <f t="shared" si="44"/>
        <v>0</v>
      </c>
      <c r="G242" s="97">
        <f t="shared" si="44"/>
        <v>0</v>
      </c>
      <c r="H242" s="97">
        <f t="shared" si="47"/>
        <v>0</v>
      </c>
      <c r="I242" s="97">
        <f t="shared" si="48"/>
        <v>0</v>
      </c>
      <c r="J242" s="97">
        <f t="shared" si="49"/>
        <v>0</v>
      </c>
      <c r="K242" s="97">
        <f t="shared" si="50"/>
        <v>0</v>
      </c>
      <c r="L242" s="97">
        <f t="shared" si="51"/>
        <v>0</v>
      </c>
      <c r="M242" s="97">
        <f t="shared" ca="1" si="45"/>
        <v>-0.17035027772432934</v>
      </c>
      <c r="N242" s="97">
        <f t="shared" ca="1" si="52"/>
        <v>0</v>
      </c>
      <c r="O242" s="98">
        <f t="shared" ca="1" si="53"/>
        <v>0</v>
      </c>
      <c r="P242" s="97">
        <f t="shared" ca="1" si="54"/>
        <v>0</v>
      </c>
      <c r="Q242" s="97">
        <f t="shared" ca="1" si="55"/>
        <v>0</v>
      </c>
      <c r="R242" s="32">
        <f t="shared" ca="1" si="46"/>
        <v>0.17035027772432934</v>
      </c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</row>
    <row r="243" spans="1:35" x14ac:dyDescent="0.2">
      <c r="A243" s="94"/>
      <c r="B243" s="94"/>
      <c r="C243" s="94"/>
      <c r="D243" s="96">
        <f t="shared" si="43"/>
        <v>0</v>
      </c>
      <c r="E243" s="96">
        <f t="shared" si="43"/>
        <v>0</v>
      </c>
      <c r="F243" s="97">
        <f t="shared" si="44"/>
        <v>0</v>
      </c>
      <c r="G243" s="97">
        <f t="shared" si="44"/>
        <v>0</v>
      </c>
      <c r="H243" s="97">
        <f t="shared" si="47"/>
        <v>0</v>
      </c>
      <c r="I243" s="97">
        <f t="shared" si="48"/>
        <v>0</v>
      </c>
      <c r="J243" s="97">
        <f t="shared" si="49"/>
        <v>0</v>
      </c>
      <c r="K243" s="97">
        <f t="shared" si="50"/>
        <v>0</v>
      </c>
      <c r="L243" s="97">
        <f t="shared" si="51"/>
        <v>0</v>
      </c>
      <c r="M243" s="97">
        <f t="shared" ca="1" si="45"/>
        <v>-0.17035027772432934</v>
      </c>
      <c r="N243" s="97">
        <f t="shared" ca="1" si="52"/>
        <v>0</v>
      </c>
      <c r="O243" s="98">
        <f t="shared" ca="1" si="53"/>
        <v>0</v>
      </c>
      <c r="P243" s="97">
        <f t="shared" ca="1" si="54"/>
        <v>0</v>
      </c>
      <c r="Q243" s="97">
        <f t="shared" ca="1" si="55"/>
        <v>0</v>
      </c>
      <c r="R243" s="32">
        <f t="shared" ca="1" si="46"/>
        <v>0.17035027772432934</v>
      </c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</row>
    <row r="244" spans="1:35" x14ac:dyDescent="0.2">
      <c r="A244" s="94"/>
      <c r="B244" s="94"/>
      <c r="C244" s="94"/>
      <c r="D244" s="96">
        <f t="shared" si="43"/>
        <v>0</v>
      </c>
      <c r="E244" s="96">
        <f t="shared" si="43"/>
        <v>0</v>
      </c>
      <c r="F244" s="97">
        <f t="shared" si="44"/>
        <v>0</v>
      </c>
      <c r="G244" s="97">
        <f t="shared" si="44"/>
        <v>0</v>
      </c>
      <c r="H244" s="97">
        <f t="shared" si="47"/>
        <v>0</v>
      </c>
      <c r="I244" s="97">
        <f t="shared" si="48"/>
        <v>0</v>
      </c>
      <c r="J244" s="97">
        <f t="shared" si="49"/>
        <v>0</v>
      </c>
      <c r="K244" s="97">
        <f t="shared" si="50"/>
        <v>0</v>
      </c>
      <c r="L244" s="97">
        <f t="shared" si="51"/>
        <v>0</v>
      </c>
      <c r="M244" s="97">
        <f t="shared" ca="1" si="45"/>
        <v>-0.17035027772432934</v>
      </c>
      <c r="N244" s="97">
        <f t="shared" ca="1" si="52"/>
        <v>0</v>
      </c>
      <c r="O244" s="98">
        <f t="shared" ca="1" si="53"/>
        <v>0</v>
      </c>
      <c r="P244" s="97">
        <f t="shared" ca="1" si="54"/>
        <v>0</v>
      </c>
      <c r="Q244" s="97">
        <f t="shared" ca="1" si="55"/>
        <v>0</v>
      </c>
      <c r="R244" s="32">
        <f t="shared" ca="1" si="46"/>
        <v>0.17035027772432934</v>
      </c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</row>
    <row r="245" spans="1:35" x14ac:dyDescent="0.2">
      <c r="A245" s="94"/>
      <c r="B245" s="94"/>
      <c r="C245" s="94"/>
      <c r="D245" s="96">
        <f t="shared" si="43"/>
        <v>0</v>
      </c>
      <c r="E245" s="96">
        <f t="shared" si="43"/>
        <v>0</v>
      </c>
      <c r="F245" s="97">
        <f t="shared" si="44"/>
        <v>0</v>
      </c>
      <c r="G245" s="97">
        <f t="shared" si="44"/>
        <v>0</v>
      </c>
      <c r="H245" s="97">
        <f t="shared" si="47"/>
        <v>0</v>
      </c>
      <c r="I245" s="97">
        <f t="shared" si="48"/>
        <v>0</v>
      </c>
      <c r="J245" s="97">
        <f t="shared" si="49"/>
        <v>0</v>
      </c>
      <c r="K245" s="97">
        <f t="shared" si="50"/>
        <v>0</v>
      </c>
      <c r="L245" s="97">
        <f t="shared" si="51"/>
        <v>0</v>
      </c>
      <c r="M245" s="97">
        <f t="shared" ca="1" si="45"/>
        <v>-0.17035027772432934</v>
      </c>
      <c r="N245" s="97">
        <f t="shared" ca="1" si="52"/>
        <v>0</v>
      </c>
      <c r="O245" s="98">
        <f t="shared" ca="1" si="53"/>
        <v>0</v>
      </c>
      <c r="P245" s="97">
        <f t="shared" ca="1" si="54"/>
        <v>0</v>
      </c>
      <c r="Q245" s="97">
        <f t="shared" ca="1" si="55"/>
        <v>0</v>
      </c>
      <c r="R245" s="32">
        <f t="shared" ca="1" si="46"/>
        <v>0.17035027772432934</v>
      </c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</row>
    <row r="246" spans="1:35" x14ac:dyDescent="0.2">
      <c r="A246" s="94"/>
      <c r="B246" s="94"/>
      <c r="C246" s="94"/>
      <c r="D246" s="96">
        <f t="shared" si="43"/>
        <v>0</v>
      </c>
      <c r="E246" s="96">
        <f t="shared" si="43"/>
        <v>0</v>
      </c>
      <c r="F246" s="97">
        <f t="shared" si="44"/>
        <v>0</v>
      </c>
      <c r="G246" s="97">
        <f t="shared" si="44"/>
        <v>0</v>
      </c>
      <c r="H246" s="97">
        <f t="shared" si="47"/>
        <v>0</v>
      </c>
      <c r="I246" s="97">
        <f t="shared" si="48"/>
        <v>0</v>
      </c>
      <c r="J246" s="97">
        <f t="shared" si="49"/>
        <v>0</v>
      </c>
      <c r="K246" s="97">
        <f t="shared" si="50"/>
        <v>0</v>
      </c>
      <c r="L246" s="97">
        <f t="shared" si="51"/>
        <v>0</v>
      </c>
      <c r="M246" s="97">
        <f t="shared" ca="1" si="45"/>
        <v>-0.17035027772432934</v>
      </c>
      <c r="N246" s="97">
        <f t="shared" ca="1" si="52"/>
        <v>0</v>
      </c>
      <c r="O246" s="98">
        <f t="shared" ca="1" si="53"/>
        <v>0</v>
      </c>
      <c r="P246" s="97">
        <f t="shared" ca="1" si="54"/>
        <v>0</v>
      </c>
      <c r="Q246" s="97">
        <f t="shared" ca="1" si="55"/>
        <v>0</v>
      </c>
      <c r="R246" s="32">
        <f t="shared" ca="1" si="46"/>
        <v>0.17035027772432934</v>
      </c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</row>
    <row r="247" spans="1:35" x14ac:dyDescent="0.2">
      <c r="A247" s="94"/>
      <c r="B247" s="94"/>
      <c r="C247" s="94"/>
      <c r="D247" s="96">
        <f t="shared" si="43"/>
        <v>0</v>
      </c>
      <c r="E247" s="96">
        <f t="shared" si="43"/>
        <v>0</v>
      </c>
      <c r="F247" s="97">
        <f t="shared" si="44"/>
        <v>0</v>
      </c>
      <c r="G247" s="97">
        <f t="shared" si="44"/>
        <v>0</v>
      </c>
      <c r="H247" s="97">
        <f t="shared" si="47"/>
        <v>0</v>
      </c>
      <c r="I247" s="97">
        <f t="shared" si="48"/>
        <v>0</v>
      </c>
      <c r="J247" s="97">
        <f t="shared" si="49"/>
        <v>0</v>
      </c>
      <c r="K247" s="97">
        <f t="shared" si="50"/>
        <v>0</v>
      </c>
      <c r="L247" s="97">
        <f t="shared" si="51"/>
        <v>0</v>
      </c>
      <c r="M247" s="97">
        <f t="shared" ca="1" si="45"/>
        <v>-0.17035027772432934</v>
      </c>
      <c r="N247" s="97">
        <f t="shared" ca="1" si="52"/>
        <v>0</v>
      </c>
      <c r="O247" s="98">
        <f t="shared" ca="1" si="53"/>
        <v>0</v>
      </c>
      <c r="P247" s="97">
        <f t="shared" ca="1" si="54"/>
        <v>0</v>
      </c>
      <c r="Q247" s="97">
        <f t="shared" ca="1" si="55"/>
        <v>0</v>
      </c>
      <c r="R247" s="32">
        <f t="shared" ca="1" si="46"/>
        <v>0.17035027772432934</v>
      </c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</row>
    <row r="248" spans="1:35" x14ac:dyDescent="0.2">
      <c r="A248" s="94"/>
      <c r="B248" s="94"/>
      <c r="C248" s="94"/>
      <c r="D248" s="96">
        <f t="shared" si="43"/>
        <v>0</v>
      </c>
      <c r="E248" s="96">
        <f t="shared" si="43"/>
        <v>0</v>
      </c>
      <c r="F248" s="97">
        <f t="shared" si="44"/>
        <v>0</v>
      </c>
      <c r="G248" s="97">
        <f t="shared" si="44"/>
        <v>0</v>
      </c>
      <c r="H248" s="97">
        <f t="shared" si="47"/>
        <v>0</v>
      </c>
      <c r="I248" s="97">
        <f t="shared" si="48"/>
        <v>0</v>
      </c>
      <c r="J248" s="97">
        <f t="shared" si="49"/>
        <v>0</v>
      </c>
      <c r="K248" s="97">
        <f t="shared" si="50"/>
        <v>0</v>
      </c>
      <c r="L248" s="97">
        <f t="shared" si="51"/>
        <v>0</v>
      </c>
      <c r="M248" s="97">
        <f t="shared" ca="1" si="45"/>
        <v>-0.17035027772432934</v>
      </c>
      <c r="N248" s="97">
        <f t="shared" ca="1" si="52"/>
        <v>0</v>
      </c>
      <c r="O248" s="98">
        <f t="shared" ca="1" si="53"/>
        <v>0</v>
      </c>
      <c r="P248" s="97">
        <f t="shared" ca="1" si="54"/>
        <v>0</v>
      </c>
      <c r="Q248" s="97">
        <f t="shared" ca="1" si="55"/>
        <v>0</v>
      </c>
      <c r="R248" s="32">
        <f t="shared" ca="1" si="46"/>
        <v>0.17035027772432934</v>
      </c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</row>
    <row r="249" spans="1:35" x14ac:dyDescent="0.2">
      <c r="A249" s="94"/>
      <c r="B249" s="94"/>
      <c r="C249" s="94"/>
      <c r="D249" s="96">
        <f t="shared" si="43"/>
        <v>0</v>
      </c>
      <c r="E249" s="96">
        <f t="shared" si="43"/>
        <v>0</v>
      </c>
      <c r="F249" s="97">
        <f t="shared" si="44"/>
        <v>0</v>
      </c>
      <c r="G249" s="97">
        <f t="shared" si="44"/>
        <v>0</v>
      </c>
      <c r="H249" s="97">
        <f t="shared" si="47"/>
        <v>0</v>
      </c>
      <c r="I249" s="97">
        <f t="shared" si="48"/>
        <v>0</v>
      </c>
      <c r="J249" s="97">
        <f t="shared" si="49"/>
        <v>0</v>
      </c>
      <c r="K249" s="97">
        <f t="shared" si="50"/>
        <v>0</v>
      </c>
      <c r="L249" s="97">
        <f t="shared" si="51"/>
        <v>0</v>
      </c>
      <c r="M249" s="97">
        <f t="shared" ca="1" si="45"/>
        <v>-0.17035027772432934</v>
      </c>
      <c r="N249" s="97">
        <f t="shared" ca="1" si="52"/>
        <v>0</v>
      </c>
      <c r="O249" s="98">
        <f t="shared" ca="1" si="53"/>
        <v>0</v>
      </c>
      <c r="P249" s="97">
        <f t="shared" ca="1" si="54"/>
        <v>0</v>
      </c>
      <c r="Q249" s="97">
        <f t="shared" ca="1" si="55"/>
        <v>0</v>
      </c>
      <c r="R249" s="32">
        <f t="shared" ca="1" si="46"/>
        <v>0.17035027772432934</v>
      </c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</row>
    <row r="250" spans="1:35" x14ac:dyDescent="0.2">
      <c r="A250" s="94"/>
      <c r="B250" s="94"/>
      <c r="C250" s="94"/>
      <c r="D250" s="96">
        <f t="shared" si="43"/>
        <v>0</v>
      </c>
      <c r="E250" s="96">
        <f t="shared" si="43"/>
        <v>0</v>
      </c>
      <c r="F250" s="97">
        <f t="shared" si="44"/>
        <v>0</v>
      </c>
      <c r="G250" s="97">
        <f t="shared" si="44"/>
        <v>0</v>
      </c>
      <c r="H250" s="97">
        <f t="shared" si="47"/>
        <v>0</v>
      </c>
      <c r="I250" s="97">
        <f t="shared" si="48"/>
        <v>0</v>
      </c>
      <c r="J250" s="97">
        <f t="shared" si="49"/>
        <v>0</v>
      </c>
      <c r="K250" s="97">
        <f t="shared" si="50"/>
        <v>0</v>
      </c>
      <c r="L250" s="97">
        <f t="shared" si="51"/>
        <v>0</v>
      </c>
      <c r="M250" s="97">
        <f t="shared" ca="1" si="45"/>
        <v>-0.17035027772432934</v>
      </c>
      <c r="N250" s="97">
        <f t="shared" ca="1" si="52"/>
        <v>0</v>
      </c>
      <c r="O250" s="98">
        <f t="shared" ca="1" si="53"/>
        <v>0</v>
      </c>
      <c r="P250" s="97">
        <f t="shared" ca="1" si="54"/>
        <v>0</v>
      </c>
      <c r="Q250" s="97">
        <f t="shared" ca="1" si="55"/>
        <v>0</v>
      </c>
      <c r="R250" s="32">
        <f t="shared" ca="1" si="46"/>
        <v>0.17035027772432934</v>
      </c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</row>
    <row r="251" spans="1:35" x14ac:dyDescent="0.2">
      <c r="A251" s="94"/>
      <c r="B251" s="94"/>
      <c r="C251" s="94"/>
      <c r="D251" s="96">
        <f t="shared" si="43"/>
        <v>0</v>
      </c>
      <c r="E251" s="96">
        <f t="shared" si="43"/>
        <v>0</v>
      </c>
      <c r="F251" s="97">
        <f t="shared" si="44"/>
        <v>0</v>
      </c>
      <c r="G251" s="97">
        <f t="shared" si="44"/>
        <v>0</v>
      </c>
      <c r="H251" s="97">
        <f t="shared" si="47"/>
        <v>0</v>
      </c>
      <c r="I251" s="97">
        <f t="shared" si="48"/>
        <v>0</v>
      </c>
      <c r="J251" s="97">
        <f t="shared" si="49"/>
        <v>0</v>
      </c>
      <c r="K251" s="97">
        <f t="shared" si="50"/>
        <v>0</v>
      </c>
      <c r="L251" s="97">
        <f t="shared" si="51"/>
        <v>0</v>
      </c>
      <c r="M251" s="97">
        <f t="shared" ca="1" si="45"/>
        <v>-0.17035027772432934</v>
      </c>
      <c r="N251" s="97">
        <f t="shared" ca="1" si="52"/>
        <v>0</v>
      </c>
      <c r="O251" s="98">
        <f t="shared" ca="1" si="53"/>
        <v>0</v>
      </c>
      <c r="P251" s="97">
        <f t="shared" ca="1" si="54"/>
        <v>0</v>
      </c>
      <c r="Q251" s="97">
        <f t="shared" ca="1" si="55"/>
        <v>0</v>
      </c>
      <c r="R251" s="32">
        <f t="shared" ca="1" si="46"/>
        <v>0.17035027772432934</v>
      </c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</row>
    <row r="252" spans="1:35" x14ac:dyDescent="0.2">
      <c r="A252" s="94"/>
      <c r="B252" s="94"/>
      <c r="C252" s="94"/>
      <c r="D252" s="96">
        <f t="shared" si="43"/>
        <v>0</v>
      </c>
      <c r="E252" s="96">
        <f t="shared" si="43"/>
        <v>0</v>
      </c>
      <c r="F252" s="97">
        <f t="shared" si="44"/>
        <v>0</v>
      </c>
      <c r="G252" s="97">
        <f t="shared" si="44"/>
        <v>0</v>
      </c>
      <c r="H252" s="97">
        <f t="shared" si="47"/>
        <v>0</v>
      </c>
      <c r="I252" s="97">
        <f t="shared" si="48"/>
        <v>0</v>
      </c>
      <c r="J252" s="97">
        <f t="shared" si="49"/>
        <v>0</v>
      </c>
      <c r="K252" s="97">
        <f t="shared" si="50"/>
        <v>0</v>
      </c>
      <c r="L252" s="97">
        <f t="shared" si="51"/>
        <v>0</v>
      </c>
      <c r="M252" s="97">
        <f t="shared" ca="1" si="45"/>
        <v>-0.17035027772432934</v>
      </c>
      <c r="N252" s="97">
        <f t="shared" ca="1" si="52"/>
        <v>0</v>
      </c>
      <c r="O252" s="98">
        <f t="shared" ca="1" si="53"/>
        <v>0</v>
      </c>
      <c r="P252" s="97">
        <f t="shared" ca="1" si="54"/>
        <v>0</v>
      </c>
      <c r="Q252" s="97">
        <f t="shared" ca="1" si="55"/>
        <v>0</v>
      </c>
      <c r="R252" s="32">
        <f t="shared" ca="1" si="46"/>
        <v>0.17035027772432934</v>
      </c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</row>
    <row r="253" spans="1:35" x14ac:dyDescent="0.2">
      <c r="A253" s="94"/>
      <c r="B253" s="94"/>
      <c r="C253" s="94"/>
      <c r="D253" s="96">
        <f t="shared" si="43"/>
        <v>0</v>
      </c>
      <c r="E253" s="96">
        <f t="shared" si="43"/>
        <v>0</v>
      </c>
      <c r="F253" s="97">
        <f t="shared" si="44"/>
        <v>0</v>
      </c>
      <c r="G253" s="97">
        <f t="shared" si="44"/>
        <v>0</v>
      </c>
      <c r="H253" s="97">
        <f t="shared" si="47"/>
        <v>0</v>
      </c>
      <c r="I253" s="97">
        <f t="shared" si="48"/>
        <v>0</v>
      </c>
      <c r="J253" s="97">
        <f t="shared" si="49"/>
        <v>0</v>
      </c>
      <c r="K253" s="97">
        <f t="shared" si="50"/>
        <v>0</v>
      </c>
      <c r="L253" s="97">
        <f t="shared" si="51"/>
        <v>0</v>
      </c>
      <c r="M253" s="97">
        <f t="shared" ca="1" si="45"/>
        <v>-0.17035027772432934</v>
      </c>
      <c r="N253" s="97">
        <f t="shared" ca="1" si="52"/>
        <v>0</v>
      </c>
      <c r="O253" s="98">
        <f t="shared" ca="1" si="53"/>
        <v>0</v>
      </c>
      <c r="P253" s="97">
        <f t="shared" ca="1" si="54"/>
        <v>0</v>
      </c>
      <c r="Q253" s="97">
        <f t="shared" ca="1" si="55"/>
        <v>0</v>
      </c>
      <c r="R253" s="32">
        <f t="shared" ca="1" si="46"/>
        <v>0.17035027772432934</v>
      </c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</row>
    <row r="254" spans="1:35" x14ac:dyDescent="0.2">
      <c r="A254" s="94"/>
      <c r="B254" s="94"/>
      <c r="C254" s="94"/>
      <c r="D254" s="96">
        <f t="shared" si="43"/>
        <v>0</v>
      </c>
      <c r="E254" s="96">
        <f t="shared" si="43"/>
        <v>0</v>
      </c>
      <c r="F254" s="97">
        <f t="shared" si="44"/>
        <v>0</v>
      </c>
      <c r="G254" s="97">
        <f t="shared" si="44"/>
        <v>0</v>
      </c>
      <c r="H254" s="97">
        <f t="shared" si="47"/>
        <v>0</v>
      </c>
      <c r="I254" s="97">
        <f t="shared" si="48"/>
        <v>0</v>
      </c>
      <c r="J254" s="97">
        <f t="shared" si="49"/>
        <v>0</v>
      </c>
      <c r="K254" s="97">
        <f t="shared" si="50"/>
        <v>0</v>
      </c>
      <c r="L254" s="97">
        <f t="shared" si="51"/>
        <v>0</v>
      </c>
      <c r="M254" s="97">
        <f t="shared" ca="1" si="45"/>
        <v>-0.17035027772432934</v>
      </c>
      <c r="N254" s="97">
        <f t="shared" ca="1" si="52"/>
        <v>0</v>
      </c>
      <c r="O254" s="98">
        <f t="shared" ca="1" si="53"/>
        <v>0</v>
      </c>
      <c r="P254" s="97">
        <f t="shared" ca="1" si="54"/>
        <v>0</v>
      </c>
      <c r="Q254" s="97">
        <f t="shared" ca="1" si="55"/>
        <v>0</v>
      </c>
      <c r="R254" s="32">
        <f t="shared" ca="1" si="46"/>
        <v>0.17035027772432934</v>
      </c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</row>
    <row r="255" spans="1:35" x14ac:dyDescent="0.2">
      <c r="A255" s="94"/>
      <c r="B255" s="94"/>
      <c r="C255" s="94"/>
      <c r="D255" s="96">
        <f t="shared" si="43"/>
        <v>0</v>
      </c>
      <c r="E255" s="96">
        <f t="shared" si="43"/>
        <v>0</v>
      </c>
      <c r="F255" s="97">
        <f t="shared" si="44"/>
        <v>0</v>
      </c>
      <c r="G255" s="97">
        <f t="shared" si="44"/>
        <v>0</v>
      </c>
      <c r="H255" s="97">
        <f t="shared" si="47"/>
        <v>0</v>
      </c>
      <c r="I255" s="97">
        <f t="shared" si="48"/>
        <v>0</v>
      </c>
      <c r="J255" s="97">
        <f t="shared" si="49"/>
        <v>0</v>
      </c>
      <c r="K255" s="97">
        <f t="shared" si="50"/>
        <v>0</v>
      </c>
      <c r="L255" s="97">
        <f t="shared" si="51"/>
        <v>0</v>
      </c>
      <c r="M255" s="97">
        <f t="shared" ca="1" si="45"/>
        <v>-0.17035027772432934</v>
      </c>
      <c r="N255" s="97">
        <f t="shared" ca="1" si="52"/>
        <v>0</v>
      </c>
      <c r="O255" s="98">
        <f t="shared" ca="1" si="53"/>
        <v>0</v>
      </c>
      <c r="P255" s="97">
        <f t="shared" ca="1" si="54"/>
        <v>0</v>
      </c>
      <c r="Q255" s="97">
        <f t="shared" ca="1" si="55"/>
        <v>0</v>
      </c>
      <c r="R255" s="32">
        <f t="shared" ca="1" si="46"/>
        <v>0.17035027772432934</v>
      </c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</row>
    <row r="256" spans="1:35" x14ac:dyDescent="0.2">
      <c r="A256" s="94"/>
      <c r="B256" s="94"/>
      <c r="C256" s="94"/>
      <c r="D256" s="96">
        <f t="shared" si="43"/>
        <v>0</v>
      </c>
      <c r="E256" s="96">
        <f t="shared" si="43"/>
        <v>0</v>
      </c>
      <c r="F256" s="97">
        <f t="shared" si="44"/>
        <v>0</v>
      </c>
      <c r="G256" s="97">
        <f t="shared" si="44"/>
        <v>0</v>
      </c>
      <c r="H256" s="97">
        <f t="shared" si="47"/>
        <v>0</v>
      </c>
      <c r="I256" s="97">
        <f t="shared" si="48"/>
        <v>0</v>
      </c>
      <c r="J256" s="97">
        <f t="shared" si="49"/>
        <v>0</v>
      </c>
      <c r="K256" s="97">
        <f t="shared" si="50"/>
        <v>0</v>
      </c>
      <c r="L256" s="97">
        <f t="shared" si="51"/>
        <v>0</v>
      </c>
      <c r="M256" s="97">
        <f t="shared" ca="1" si="45"/>
        <v>-0.17035027772432934</v>
      </c>
      <c r="N256" s="97">
        <f t="shared" ca="1" si="52"/>
        <v>0</v>
      </c>
      <c r="O256" s="98">
        <f t="shared" ca="1" si="53"/>
        <v>0</v>
      </c>
      <c r="P256" s="97">
        <f t="shared" ca="1" si="54"/>
        <v>0</v>
      </c>
      <c r="Q256" s="97">
        <f t="shared" ca="1" si="55"/>
        <v>0</v>
      </c>
      <c r="R256" s="32">
        <f t="shared" ca="1" si="46"/>
        <v>0.17035027772432934</v>
      </c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</row>
    <row r="257" spans="1:35" x14ac:dyDescent="0.2">
      <c r="A257" s="94"/>
      <c r="B257" s="94"/>
      <c r="C257" s="94"/>
      <c r="D257" s="96">
        <f t="shared" si="43"/>
        <v>0</v>
      </c>
      <c r="E257" s="96">
        <f t="shared" si="43"/>
        <v>0</v>
      </c>
      <c r="F257" s="97">
        <f t="shared" si="44"/>
        <v>0</v>
      </c>
      <c r="G257" s="97">
        <f t="shared" si="44"/>
        <v>0</v>
      </c>
      <c r="H257" s="97">
        <f t="shared" si="47"/>
        <v>0</v>
      </c>
      <c r="I257" s="97">
        <f t="shared" si="48"/>
        <v>0</v>
      </c>
      <c r="J257" s="97">
        <f t="shared" si="49"/>
        <v>0</v>
      </c>
      <c r="K257" s="97">
        <f t="shared" si="50"/>
        <v>0</v>
      </c>
      <c r="L257" s="97">
        <f t="shared" si="51"/>
        <v>0</v>
      </c>
      <c r="M257" s="97">
        <f t="shared" ca="1" si="45"/>
        <v>-0.17035027772432934</v>
      </c>
      <c r="N257" s="97">
        <f t="shared" ca="1" si="52"/>
        <v>0</v>
      </c>
      <c r="O257" s="98">
        <f t="shared" ca="1" si="53"/>
        <v>0</v>
      </c>
      <c r="P257" s="97">
        <f t="shared" ca="1" si="54"/>
        <v>0</v>
      </c>
      <c r="Q257" s="97">
        <f t="shared" ca="1" si="55"/>
        <v>0</v>
      </c>
      <c r="R257" s="32">
        <f t="shared" ca="1" si="46"/>
        <v>0.17035027772432934</v>
      </c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</row>
    <row r="258" spans="1:35" x14ac:dyDescent="0.2">
      <c r="A258" s="94"/>
      <c r="B258" s="94"/>
      <c r="C258" s="94"/>
      <c r="D258" s="96">
        <f t="shared" si="43"/>
        <v>0</v>
      </c>
      <c r="E258" s="96">
        <f t="shared" si="43"/>
        <v>0</v>
      </c>
      <c r="F258" s="97">
        <f t="shared" si="44"/>
        <v>0</v>
      </c>
      <c r="G258" s="97">
        <f t="shared" si="44"/>
        <v>0</v>
      </c>
      <c r="H258" s="97">
        <f t="shared" si="47"/>
        <v>0</v>
      </c>
      <c r="I258" s="97">
        <f t="shared" si="48"/>
        <v>0</v>
      </c>
      <c r="J258" s="97">
        <f t="shared" si="49"/>
        <v>0</v>
      </c>
      <c r="K258" s="97">
        <f t="shared" si="50"/>
        <v>0</v>
      </c>
      <c r="L258" s="97">
        <f t="shared" si="51"/>
        <v>0</v>
      </c>
      <c r="M258" s="97">
        <f t="shared" ca="1" si="45"/>
        <v>-0.17035027772432934</v>
      </c>
      <c r="N258" s="97">
        <f t="shared" ca="1" si="52"/>
        <v>0</v>
      </c>
      <c r="O258" s="98">
        <f t="shared" ca="1" si="53"/>
        <v>0</v>
      </c>
      <c r="P258" s="97">
        <f t="shared" ca="1" si="54"/>
        <v>0</v>
      </c>
      <c r="Q258" s="97">
        <f t="shared" ca="1" si="55"/>
        <v>0</v>
      </c>
      <c r="R258" s="32">
        <f t="shared" ca="1" si="46"/>
        <v>0.17035027772432934</v>
      </c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</row>
    <row r="259" spans="1:35" x14ac:dyDescent="0.2">
      <c r="A259" s="94"/>
      <c r="B259" s="94"/>
      <c r="C259" s="94"/>
      <c r="D259" s="96">
        <f t="shared" si="43"/>
        <v>0</v>
      </c>
      <c r="E259" s="96">
        <f t="shared" si="43"/>
        <v>0</v>
      </c>
      <c r="F259" s="97">
        <f t="shared" si="44"/>
        <v>0</v>
      </c>
      <c r="G259" s="97">
        <f t="shared" si="44"/>
        <v>0</v>
      </c>
      <c r="H259" s="97">
        <f t="shared" si="47"/>
        <v>0</v>
      </c>
      <c r="I259" s="97">
        <f t="shared" si="48"/>
        <v>0</v>
      </c>
      <c r="J259" s="97">
        <f t="shared" si="49"/>
        <v>0</v>
      </c>
      <c r="K259" s="97">
        <f t="shared" si="50"/>
        <v>0</v>
      </c>
      <c r="L259" s="97">
        <f t="shared" si="51"/>
        <v>0</v>
      </c>
      <c r="M259" s="97">
        <f t="shared" ca="1" si="45"/>
        <v>-0.17035027772432934</v>
      </c>
      <c r="N259" s="97">
        <f t="shared" ca="1" si="52"/>
        <v>0</v>
      </c>
      <c r="O259" s="98">
        <f t="shared" ca="1" si="53"/>
        <v>0</v>
      </c>
      <c r="P259" s="97">
        <f t="shared" ca="1" si="54"/>
        <v>0</v>
      </c>
      <c r="Q259" s="97">
        <f t="shared" ca="1" si="55"/>
        <v>0</v>
      </c>
      <c r="R259" s="32">
        <f t="shared" ca="1" si="46"/>
        <v>0.17035027772432934</v>
      </c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</row>
    <row r="260" spans="1:35" x14ac:dyDescent="0.2">
      <c r="A260" s="94"/>
      <c r="B260" s="94"/>
      <c r="C260" s="94"/>
      <c r="D260" s="96">
        <f t="shared" si="43"/>
        <v>0</v>
      </c>
      <c r="E260" s="96">
        <f t="shared" si="43"/>
        <v>0</v>
      </c>
      <c r="F260" s="97">
        <f t="shared" si="44"/>
        <v>0</v>
      </c>
      <c r="G260" s="97">
        <f t="shared" si="44"/>
        <v>0</v>
      </c>
      <c r="H260" s="97">
        <f t="shared" si="47"/>
        <v>0</v>
      </c>
      <c r="I260" s="97">
        <f t="shared" si="48"/>
        <v>0</v>
      </c>
      <c r="J260" s="97">
        <f t="shared" si="49"/>
        <v>0</v>
      </c>
      <c r="K260" s="97">
        <f t="shared" si="50"/>
        <v>0</v>
      </c>
      <c r="L260" s="97">
        <f t="shared" si="51"/>
        <v>0</v>
      </c>
      <c r="M260" s="97">
        <f t="shared" ca="1" si="45"/>
        <v>-0.17035027772432934</v>
      </c>
      <c r="N260" s="97">
        <f t="shared" ca="1" si="52"/>
        <v>0</v>
      </c>
      <c r="O260" s="98">
        <f t="shared" ca="1" si="53"/>
        <v>0</v>
      </c>
      <c r="P260" s="97">
        <f t="shared" ca="1" si="54"/>
        <v>0</v>
      </c>
      <c r="Q260" s="97">
        <f t="shared" ca="1" si="55"/>
        <v>0</v>
      </c>
      <c r="R260" s="32">
        <f t="shared" ca="1" si="46"/>
        <v>0.17035027772432934</v>
      </c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</row>
    <row r="261" spans="1:35" x14ac:dyDescent="0.2">
      <c r="A261" s="94"/>
      <c r="B261" s="94"/>
      <c r="C261" s="94"/>
      <c r="D261" s="96">
        <f t="shared" si="43"/>
        <v>0</v>
      </c>
      <c r="E261" s="96">
        <f t="shared" si="43"/>
        <v>0</v>
      </c>
      <c r="F261" s="97">
        <f t="shared" si="44"/>
        <v>0</v>
      </c>
      <c r="G261" s="97">
        <f t="shared" si="44"/>
        <v>0</v>
      </c>
      <c r="H261" s="97">
        <f t="shared" si="47"/>
        <v>0</v>
      </c>
      <c r="I261" s="97">
        <f t="shared" si="48"/>
        <v>0</v>
      </c>
      <c r="J261" s="97">
        <f t="shared" si="49"/>
        <v>0</v>
      </c>
      <c r="K261" s="97">
        <f t="shared" si="50"/>
        <v>0</v>
      </c>
      <c r="L261" s="97">
        <f t="shared" si="51"/>
        <v>0</v>
      </c>
      <c r="M261" s="97">
        <f t="shared" ca="1" si="45"/>
        <v>-0.17035027772432934</v>
      </c>
      <c r="N261" s="97">
        <f t="shared" ca="1" si="52"/>
        <v>0</v>
      </c>
      <c r="O261" s="98">
        <f t="shared" ca="1" si="53"/>
        <v>0</v>
      </c>
      <c r="P261" s="97">
        <f t="shared" ca="1" si="54"/>
        <v>0</v>
      </c>
      <c r="Q261" s="97">
        <f t="shared" ca="1" si="55"/>
        <v>0</v>
      </c>
      <c r="R261" s="32">
        <f t="shared" ca="1" si="46"/>
        <v>0.17035027772432934</v>
      </c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</row>
    <row r="262" spans="1:35" x14ac:dyDescent="0.2">
      <c r="A262" s="94"/>
      <c r="B262" s="94"/>
      <c r="C262" s="94"/>
      <c r="D262" s="96">
        <f t="shared" si="43"/>
        <v>0</v>
      </c>
      <c r="E262" s="96">
        <f t="shared" si="43"/>
        <v>0</v>
      </c>
      <c r="F262" s="97">
        <f t="shared" si="44"/>
        <v>0</v>
      </c>
      <c r="G262" s="97">
        <f t="shared" si="44"/>
        <v>0</v>
      </c>
      <c r="H262" s="97">
        <f t="shared" si="47"/>
        <v>0</v>
      </c>
      <c r="I262" s="97">
        <f t="shared" si="48"/>
        <v>0</v>
      </c>
      <c r="J262" s="97">
        <f t="shared" si="49"/>
        <v>0</v>
      </c>
      <c r="K262" s="97">
        <f t="shared" si="50"/>
        <v>0</v>
      </c>
      <c r="L262" s="97">
        <f t="shared" si="51"/>
        <v>0</v>
      </c>
      <c r="M262" s="97">
        <f t="shared" ca="1" si="45"/>
        <v>-0.17035027772432934</v>
      </c>
      <c r="N262" s="97">
        <f t="shared" ca="1" si="52"/>
        <v>0</v>
      </c>
      <c r="O262" s="98">
        <f t="shared" ca="1" si="53"/>
        <v>0</v>
      </c>
      <c r="P262" s="97">
        <f t="shared" ca="1" si="54"/>
        <v>0</v>
      </c>
      <c r="Q262" s="97">
        <f t="shared" ca="1" si="55"/>
        <v>0</v>
      </c>
      <c r="R262" s="32">
        <f t="shared" ca="1" si="46"/>
        <v>0.17035027772432934</v>
      </c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</row>
    <row r="263" spans="1:35" x14ac:dyDescent="0.2">
      <c r="A263" s="94"/>
      <c r="B263" s="94"/>
      <c r="C263" s="94"/>
      <c r="D263" s="96">
        <f t="shared" si="43"/>
        <v>0</v>
      </c>
      <c r="E263" s="96">
        <f t="shared" si="43"/>
        <v>0</v>
      </c>
      <c r="F263" s="97">
        <f t="shared" si="44"/>
        <v>0</v>
      </c>
      <c r="G263" s="97">
        <f t="shared" si="44"/>
        <v>0</v>
      </c>
      <c r="H263" s="97">
        <f t="shared" si="47"/>
        <v>0</v>
      </c>
      <c r="I263" s="97">
        <f t="shared" si="48"/>
        <v>0</v>
      </c>
      <c r="J263" s="97">
        <f t="shared" si="49"/>
        <v>0</v>
      </c>
      <c r="K263" s="97">
        <f t="shared" si="50"/>
        <v>0</v>
      </c>
      <c r="L263" s="97">
        <f t="shared" si="51"/>
        <v>0</v>
      </c>
      <c r="M263" s="97">
        <f t="shared" ca="1" si="45"/>
        <v>-0.17035027772432934</v>
      </c>
      <c r="N263" s="97">
        <f t="shared" ca="1" si="52"/>
        <v>0</v>
      </c>
      <c r="O263" s="98">
        <f t="shared" ca="1" si="53"/>
        <v>0</v>
      </c>
      <c r="P263" s="97">
        <f t="shared" ca="1" si="54"/>
        <v>0</v>
      </c>
      <c r="Q263" s="97">
        <f t="shared" ca="1" si="55"/>
        <v>0</v>
      </c>
      <c r="R263" s="32">
        <f t="shared" ca="1" si="46"/>
        <v>0.17035027772432934</v>
      </c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</row>
    <row r="264" spans="1:35" x14ac:dyDescent="0.2">
      <c r="A264" s="94"/>
      <c r="B264" s="94"/>
      <c r="C264" s="94"/>
      <c r="D264" s="96">
        <f t="shared" si="43"/>
        <v>0</v>
      </c>
      <c r="E264" s="96">
        <f t="shared" si="43"/>
        <v>0</v>
      </c>
      <c r="F264" s="97">
        <f t="shared" si="44"/>
        <v>0</v>
      </c>
      <c r="G264" s="97">
        <f t="shared" si="44"/>
        <v>0</v>
      </c>
      <c r="H264" s="97">
        <f t="shared" si="47"/>
        <v>0</v>
      </c>
      <c r="I264" s="97">
        <f t="shared" si="48"/>
        <v>0</v>
      </c>
      <c r="J264" s="97">
        <f t="shared" si="49"/>
        <v>0</v>
      </c>
      <c r="K264" s="97">
        <f t="shared" si="50"/>
        <v>0</v>
      </c>
      <c r="L264" s="97">
        <f t="shared" si="51"/>
        <v>0</v>
      </c>
      <c r="M264" s="97">
        <f t="shared" ca="1" si="45"/>
        <v>-0.17035027772432934</v>
      </c>
      <c r="N264" s="97">
        <f t="shared" ca="1" si="52"/>
        <v>0</v>
      </c>
      <c r="O264" s="98">
        <f t="shared" ca="1" si="53"/>
        <v>0</v>
      </c>
      <c r="P264" s="97">
        <f t="shared" ca="1" si="54"/>
        <v>0</v>
      </c>
      <c r="Q264" s="97">
        <f t="shared" ca="1" si="55"/>
        <v>0</v>
      </c>
      <c r="R264" s="32">
        <f t="shared" ca="1" si="46"/>
        <v>0.17035027772432934</v>
      </c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</row>
    <row r="265" spans="1:35" x14ac:dyDescent="0.2">
      <c r="A265" s="94"/>
      <c r="B265" s="94"/>
      <c r="C265" s="94"/>
      <c r="D265" s="96">
        <f t="shared" si="43"/>
        <v>0</v>
      </c>
      <c r="E265" s="96">
        <f t="shared" si="43"/>
        <v>0</v>
      </c>
      <c r="F265" s="97">
        <f t="shared" si="44"/>
        <v>0</v>
      </c>
      <c r="G265" s="97">
        <f t="shared" si="44"/>
        <v>0</v>
      </c>
      <c r="H265" s="97">
        <f t="shared" si="47"/>
        <v>0</v>
      </c>
      <c r="I265" s="97">
        <f t="shared" si="48"/>
        <v>0</v>
      </c>
      <c r="J265" s="97">
        <f t="shared" si="49"/>
        <v>0</v>
      </c>
      <c r="K265" s="97">
        <f t="shared" si="50"/>
        <v>0</v>
      </c>
      <c r="L265" s="97">
        <f t="shared" si="51"/>
        <v>0</v>
      </c>
      <c r="M265" s="97">
        <f t="shared" ca="1" si="45"/>
        <v>-0.17035027772432934</v>
      </c>
      <c r="N265" s="97">
        <f t="shared" ca="1" si="52"/>
        <v>0</v>
      </c>
      <c r="O265" s="98">
        <f t="shared" ca="1" si="53"/>
        <v>0</v>
      </c>
      <c r="P265" s="97">
        <f t="shared" ca="1" si="54"/>
        <v>0</v>
      </c>
      <c r="Q265" s="97">
        <f t="shared" ca="1" si="55"/>
        <v>0</v>
      </c>
      <c r="R265" s="32">
        <f t="shared" ca="1" si="46"/>
        <v>0.17035027772432934</v>
      </c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</row>
    <row r="266" spans="1:35" x14ac:dyDescent="0.2">
      <c r="A266" s="94"/>
      <c r="B266" s="94"/>
      <c r="C266" s="94"/>
      <c r="D266" s="96">
        <f t="shared" si="43"/>
        <v>0</v>
      </c>
      <c r="E266" s="96">
        <f t="shared" si="43"/>
        <v>0</v>
      </c>
      <c r="F266" s="97">
        <f t="shared" si="44"/>
        <v>0</v>
      </c>
      <c r="G266" s="97">
        <f t="shared" si="44"/>
        <v>0</v>
      </c>
      <c r="H266" s="97">
        <f t="shared" si="47"/>
        <v>0</v>
      </c>
      <c r="I266" s="97">
        <f t="shared" si="48"/>
        <v>0</v>
      </c>
      <c r="J266" s="97">
        <f t="shared" si="49"/>
        <v>0</v>
      </c>
      <c r="K266" s="97">
        <f t="shared" si="50"/>
        <v>0</v>
      </c>
      <c r="L266" s="97">
        <f t="shared" si="51"/>
        <v>0</v>
      </c>
      <c r="M266" s="97">
        <f t="shared" ca="1" si="45"/>
        <v>-0.17035027772432934</v>
      </c>
      <c r="N266" s="97">
        <f t="shared" ca="1" si="52"/>
        <v>0</v>
      </c>
      <c r="O266" s="98">
        <f t="shared" ca="1" si="53"/>
        <v>0</v>
      </c>
      <c r="P266" s="97">
        <f t="shared" ca="1" si="54"/>
        <v>0</v>
      </c>
      <c r="Q266" s="97">
        <f t="shared" ca="1" si="55"/>
        <v>0</v>
      </c>
      <c r="R266" s="32">
        <f t="shared" ca="1" si="46"/>
        <v>0.17035027772432934</v>
      </c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</row>
    <row r="267" spans="1:35" x14ac:dyDescent="0.2">
      <c r="A267" s="94"/>
      <c r="B267" s="94"/>
      <c r="C267" s="94"/>
      <c r="D267" s="96">
        <f t="shared" si="43"/>
        <v>0</v>
      </c>
      <c r="E267" s="96">
        <f t="shared" si="43"/>
        <v>0</v>
      </c>
      <c r="F267" s="97">
        <f t="shared" si="44"/>
        <v>0</v>
      </c>
      <c r="G267" s="97">
        <f t="shared" si="44"/>
        <v>0</v>
      </c>
      <c r="H267" s="97">
        <f t="shared" si="47"/>
        <v>0</v>
      </c>
      <c r="I267" s="97">
        <f t="shared" si="48"/>
        <v>0</v>
      </c>
      <c r="J267" s="97">
        <f t="shared" si="49"/>
        <v>0</v>
      </c>
      <c r="K267" s="97">
        <f t="shared" si="50"/>
        <v>0</v>
      </c>
      <c r="L267" s="97">
        <f t="shared" si="51"/>
        <v>0</v>
      </c>
      <c r="M267" s="97">
        <f t="shared" ca="1" si="45"/>
        <v>-0.17035027772432934</v>
      </c>
      <c r="N267" s="97">
        <f t="shared" ca="1" si="52"/>
        <v>0</v>
      </c>
      <c r="O267" s="98">
        <f t="shared" ca="1" si="53"/>
        <v>0</v>
      </c>
      <c r="P267" s="97">
        <f t="shared" ca="1" si="54"/>
        <v>0</v>
      </c>
      <c r="Q267" s="97">
        <f t="shared" ca="1" si="55"/>
        <v>0</v>
      </c>
      <c r="R267" s="32">
        <f t="shared" ca="1" si="46"/>
        <v>0.17035027772432934</v>
      </c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</row>
    <row r="268" spans="1:35" x14ac:dyDescent="0.2">
      <c r="A268" s="94"/>
      <c r="B268" s="94"/>
      <c r="C268" s="94"/>
      <c r="D268" s="96">
        <f t="shared" si="43"/>
        <v>0</v>
      </c>
      <c r="E268" s="96">
        <f t="shared" si="43"/>
        <v>0</v>
      </c>
      <c r="F268" s="97">
        <f t="shared" si="44"/>
        <v>0</v>
      </c>
      <c r="G268" s="97">
        <f t="shared" si="44"/>
        <v>0</v>
      </c>
      <c r="H268" s="97">
        <f t="shared" si="47"/>
        <v>0</v>
      </c>
      <c r="I268" s="97">
        <f t="shared" si="48"/>
        <v>0</v>
      </c>
      <c r="J268" s="97">
        <f t="shared" si="49"/>
        <v>0</v>
      </c>
      <c r="K268" s="97">
        <f t="shared" si="50"/>
        <v>0</v>
      </c>
      <c r="L268" s="97">
        <f t="shared" si="51"/>
        <v>0</v>
      </c>
      <c r="M268" s="97">
        <f t="shared" ca="1" si="45"/>
        <v>-0.17035027772432934</v>
      </c>
      <c r="N268" s="97">
        <f t="shared" ca="1" si="52"/>
        <v>0</v>
      </c>
      <c r="O268" s="98">
        <f t="shared" ca="1" si="53"/>
        <v>0</v>
      </c>
      <c r="P268" s="97">
        <f t="shared" ca="1" si="54"/>
        <v>0</v>
      </c>
      <c r="Q268" s="97">
        <f t="shared" ca="1" si="55"/>
        <v>0</v>
      </c>
      <c r="R268" s="32">
        <f t="shared" ca="1" si="46"/>
        <v>0.17035027772432934</v>
      </c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</row>
    <row r="269" spans="1:35" x14ac:dyDescent="0.2">
      <c r="A269" s="94"/>
      <c r="B269" s="94"/>
      <c r="C269" s="94"/>
      <c r="D269" s="96">
        <f t="shared" si="43"/>
        <v>0</v>
      </c>
      <c r="E269" s="96">
        <f t="shared" si="43"/>
        <v>0</v>
      </c>
      <c r="F269" s="97">
        <f t="shared" si="44"/>
        <v>0</v>
      </c>
      <c r="G269" s="97">
        <f t="shared" si="44"/>
        <v>0</v>
      </c>
      <c r="H269" s="97">
        <f t="shared" si="47"/>
        <v>0</v>
      </c>
      <c r="I269" s="97">
        <f t="shared" si="48"/>
        <v>0</v>
      </c>
      <c r="J269" s="97">
        <f t="shared" si="49"/>
        <v>0</v>
      </c>
      <c r="K269" s="97">
        <f t="shared" si="50"/>
        <v>0</v>
      </c>
      <c r="L269" s="97">
        <f t="shared" si="51"/>
        <v>0</v>
      </c>
      <c r="M269" s="97">
        <f t="shared" ca="1" si="45"/>
        <v>-0.17035027772432934</v>
      </c>
      <c r="N269" s="97">
        <f t="shared" ca="1" si="52"/>
        <v>0</v>
      </c>
      <c r="O269" s="98">
        <f t="shared" ca="1" si="53"/>
        <v>0</v>
      </c>
      <c r="P269" s="97">
        <f t="shared" ca="1" si="54"/>
        <v>0</v>
      </c>
      <c r="Q269" s="97">
        <f t="shared" ca="1" si="55"/>
        <v>0</v>
      </c>
      <c r="R269" s="32">
        <f t="shared" ca="1" si="46"/>
        <v>0.17035027772432934</v>
      </c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</row>
    <row r="270" spans="1:35" x14ac:dyDescent="0.2">
      <c r="A270" s="94"/>
      <c r="B270" s="94"/>
      <c r="C270" s="94"/>
      <c r="D270" s="96">
        <f t="shared" si="43"/>
        <v>0</v>
      </c>
      <c r="E270" s="96">
        <f t="shared" si="43"/>
        <v>0</v>
      </c>
      <c r="F270" s="97">
        <f t="shared" si="44"/>
        <v>0</v>
      </c>
      <c r="G270" s="97">
        <f t="shared" si="44"/>
        <v>0</v>
      </c>
      <c r="H270" s="97">
        <f t="shared" si="47"/>
        <v>0</v>
      </c>
      <c r="I270" s="97">
        <f t="shared" si="48"/>
        <v>0</v>
      </c>
      <c r="J270" s="97">
        <f t="shared" si="49"/>
        <v>0</v>
      </c>
      <c r="K270" s="97">
        <f t="shared" si="50"/>
        <v>0</v>
      </c>
      <c r="L270" s="97">
        <f t="shared" si="51"/>
        <v>0</v>
      </c>
      <c r="M270" s="97">
        <f t="shared" ca="1" si="45"/>
        <v>-0.17035027772432934</v>
      </c>
      <c r="N270" s="97">
        <f t="shared" ca="1" si="52"/>
        <v>0</v>
      </c>
      <c r="O270" s="98">
        <f t="shared" ca="1" si="53"/>
        <v>0</v>
      </c>
      <c r="P270" s="97">
        <f t="shared" ca="1" si="54"/>
        <v>0</v>
      </c>
      <c r="Q270" s="97">
        <f t="shared" ca="1" si="55"/>
        <v>0</v>
      </c>
      <c r="R270" s="32">
        <f t="shared" ca="1" si="46"/>
        <v>0.17035027772432934</v>
      </c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</row>
    <row r="271" spans="1:35" x14ac:dyDescent="0.2">
      <c r="A271" s="94"/>
      <c r="B271" s="94"/>
      <c r="C271" s="94"/>
      <c r="D271" s="96">
        <f t="shared" ref="D271:E334" si="56">A271/A$18</f>
        <v>0</v>
      </c>
      <c r="E271" s="96">
        <f t="shared" si="56"/>
        <v>0</v>
      </c>
      <c r="F271" s="97">
        <f t="shared" ref="F271:G334" si="57">$C271*D271</f>
        <v>0</v>
      </c>
      <c r="G271" s="97">
        <f t="shared" si="57"/>
        <v>0</v>
      </c>
      <c r="H271" s="97">
        <f t="shared" si="47"/>
        <v>0</v>
      </c>
      <c r="I271" s="97">
        <f t="shared" si="48"/>
        <v>0</v>
      </c>
      <c r="J271" s="97">
        <f t="shared" si="49"/>
        <v>0</v>
      </c>
      <c r="K271" s="97">
        <f t="shared" si="50"/>
        <v>0</v>
      </c>
      <c r="L271" s="97">
        <f t="shared" si="51"/>
        <v>0</v>
      </c>
      <c r="M271" s="97">
        <f t="shared" ca="1" si="45"/>
        <v>-0.17035027772432934</v>
      </c>
      <c r="N271" s="97">
        <f t="shared" ca="1" si="52"/>
        <v>0</v>
      </c>
      <c r="O271" s="98">
        <f t="shared" ca="1" si="53"/>
        <v>0</v>
      </c>
      <c r="P271" s="97">
        <f t="shared" ca="1" si="54"/>
        <v>0</v>
      </c>
      <c r="Q271" s="97">
        <f t="shared" ca="1" si="55"/>
        <v>0</v>
      </c>
      <c r="R271" s="32">
        <f t="shared" ca="1" si="46"/>
        <v>0.17035027772432934</v>
      </c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</row>
    <row r="272" spans="1:35" x14ac:dyDescent="0.2">
      <c r="A272" s="94"/>
      <c r="B272" s="94"/>
      <c r="C272" s="94"/>
      <c r="D272" s="96">
        <f t="shared" si="56"/>
        <v>0</v>
      </c>
      <c r="E272" s="96">
        <f t="shared" si="56"/>
        <v>0</v>
      </c>
      <c r="F272" s="97">
        <f t="shared" si="57"/>
        <v>0</v>
      </c>
      <c r="G272" s="97">
        <f t="shared" si="57"/>
        <v>0</v>
      </c>
      <c r="H272" s="97">
        <f t="shared" si="47"/>
        <v>0</v>
      </c>
      <c r="I272" s="97">
        <f t="shared" si="48"/>
        <v>0</v>
      </c>
      <c r="J272" s="97">
        <f t="shared" si="49"/>
        <v>0</v>
      </c>
      <c r="K272" s="97">
        <f t="shared" si="50"/>
        <v>0</v>
      </c>
      <c r="L272" s="97">
        <f t="shared" si="51"/>
        <v>0</v>
      </c>
      <c r="M272" s="97">
        <f t="shared" ca="1" si="45"/>
        <v>-0.17035027772432934</v>
      </c>
      <c r="N272" s="97">
        <f t="shared" ca="1" si="52"/>
        <v>0</v>
      </c>
      <c r="O272" s="98">
        <f t="shared" ca="1" si="53"/>
        <v>0</v>
      </c>
      <c r="P272" s="97">
        <f t="shared" ca="1" si="54"/>
        <v>0</v>
      </c>
      <c r="Q272" s="97">
        <f t="shared" ca="1" si="55"/>
        <v>0</v>
      </c>
      <c r="R272" s="32">
        <f t="shared" ca="1" si="46"/>
        <v>0.17035027772432934</v>
      </c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</row>
    <row r="273" spans="1:35" x14ac:dyDescent="0.2">
      <c r="A273" s="94"/>
      <c r="B273" s="94"/>
      <c r="C273" s="94"/>
      <c r="D273" s="96">
        <f t="shared" si="56"/>
        <v>0</v>
      </c>
      <c r="E273" s="96">
        <f t="shared" si="56"/>
        <v>0</v>
      </c>
      <c r="F273" s="97">
        <f t="shared" si="57"/>
        <v>0</v>
      </c>
      <c r="G273" s="97">
        <f t="shared" si="57"/>
        <v>0</v>
      </c>
      <c r="H273" s="97">
        <f t="shared" si="47"/>
        <v>0</v>
      </c>
      <c r="I273" s="97">
        <f t="shared" si="48"/>
        <v>0</v>
      </c>
      <c r="J273" s="97">
        <f t="shared" si="49"/>
        <v>0</v>
      </c>
      <c r="K273" s="97">
        <f t="shared" si="50"/>
        <v>0</v>
      </c>
      <c r="L273" s="97">
        <f t="shared" si="51"/>
        <v>0</v>
      </c>
      <c r="M273" s="97">
        <f t="shared" ca="1" si="45"/>
        <v>-0.17035027772432934</v>
      </c>
      <c r="N273" s="97">
        <f t="shared" ca="1" si="52"/>
        <v>0</v>
      </c>
      <c r="O273" s="98">
        <f t="shared" ca="1" si="53"/>
        <v>0</v>
      </c>
      <c r="P273" s="97">
        <f t="shared" ca="1" si="54"/>
        <v>0</v>
      </c>
      <c r="Q273" s="97">
        <f t="shared" ca="1" si="55"/>
        <v>0</v>
      </c>
      <c r="R273" s="32">
        <f t="shared" ca="1" si="46"/>
        <v>0.17035027772432934</v>
      </c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</row>
    <row r="274" spans="1:35" x14ac:dyDescent="0.2">
      <c r="A274" s="94"/>
      <c r="B274" s="94"/>
      <c r="C274" s="94"/>
      <c r="D274" s="96">
        <f t="shared" si="56"/>
        <v>0</v>
      </c>
      <c r="E274" s="96">
        <f t="shared" si="56"/>
        <v>0</v>
      </c>
      <c r="F274" s="97">
        <f t="shared" si="57"/>
        <v>0</v>
      </c>
      <c r="G274" s="97">
        <f t="shared" si="57"/>
        <v>0</v>
      </c>
      <c r="H274" s="97">
        <f t="shared" si="47"/>
        <v>0</v>
      </c>
      <c r="I274" s="97">
        <f t="shared" si="48"/>
        <v>0</v>
      </c>
      <c r="J274" s="97">
        <f t="shared" si="49"/>
        <v>0</v>
      </c>
      <c r="K274" s="97">
        <f t="shared" si="50"/>
        <v>0</v>
      </c>
      <c r="L274" s="97">
        <f t="shared" si="51"/>
        <v>0</v>
      </c>
      <c r="M274" s="97">
        <f t="shared" ca="1" si="45"/>
        <v>-0.17035027772432934</v>
      </c>
      <c r="N274" s="97">
        <f t="shared" ca="1" si="52"/>
        <v>0</v>
      </c>
      <c r="O274" s="98">
        <f t="shared" ca="1" si="53"/>
        <v>0</v>
      </c>
      <c r="P274" s="97">
        <f t="shared" ca="1" si="54"/>
        <v>0</v>
      </c>
      <c r="Q274" s="97">
        <f t="shared" ca="1" si="55"/>
        <v>0</v>
      </c>
      <c r="R274" s="32">
        <f t="shared" ca="1" si="46"/>
        <v>0.17035027772432934</v>
      </c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</row>
    <row r="275" spans="1:35" x14ac:dyDescent="0.2">
      <c r="A275" s="94"/>
      <c r="B275" s="94"/>
      <c r="C275" s="94"/>
      <c r="D275" s="96">
        <f t="shared" si="56"/>
        <v>0</v>
      </c>
      <c r="E275" s="96">
        <f t="shared" si="56"/>
        <v>0</v>
      </c>
      <c r="F275" s="97">
        <f t="shared" si="57"/>
        <v>0</v>
      </c>
      <c r="G275" s="97">
        <f t="shared" si="57"/>
        <v>0</v>
      </c>
      <c r="H275" s="97">
        <f t="shared" si="47"/>
        <v>0</v>
      </c>
      <c r="I275" s="97">
        <f t="shared" si="48"/>
        <v>0</v>
      </c>
      <c r="J275" s="97">
        <f t="shared" si="49"/>
        <v>0</v>
      </c>
      <c r="K275" s="97">
        <f t="shared" si="50"/>
        <v>0</v>
      </c>
      <c r="L275" s="97">
        <f t="shared" si="51"/>
        <v>0</v>
      </c>
      <c r="M275" s="97">
        <f t="shared" ref="M275:M335" ca="1" si="58">+E$4+E$5*D275+E$6*D275^2</f>
        <v>-0.17035027772432934</v>
      </c>
      <c r="N275" s="97">
        <f t="shared" ca="1" si="52"/>
        <v>0</v>
      </c>
      <c r="O275" s="98">
        <f t="shared" ca="1" si="53"/>
        <v>0</v>
      </c>
      <c r="P275" s="97">
        <f t="shared" ca="1" si="54"/>
        <v>0</v>
      </c>
      <c r="Q275" s="97">
        <f t="shared" ca="1" si="55"/>
        <v>0</v>
      </c>
      <c r="R275" s="32">
        <f t="shared" ref="R275:R335" ca="1" si="59">+E275-M275</f>
        <v>0.17035027772432934</v>
      </c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</row>
    <row r="276" spans="1:35" x14ac:dyDescent="0.2">
      <c r="A276" s="94"/>
      <c r="B276" s="94"/>
      <c r="C276" s="94"/>
      <c r="D276" s="96">
        <f t="shared" si="56"/>
        <v>0</v>
      </c>
      <c r="E276" s="96">
        <f t="shared" si="56"/>
        <v>0</v>
      </c>
      <c r="F276" s="97">
        <f t="shared" si="57"/>
        <v>0</v>
      </c>
      <c r="G276" s="97">
        <f t="shared" si="57"/>
        <v>0</v>
      </c>
      <c r="H276" s="97">
        <f t="shared" ref="H276:H334" si="60">C276*D276*D276</f>
        <v>0</v>
      </c>
      <c r="I276" s="97">
        <f t="shared" ref="I276:I334" si="61">C276*D276*D276*D276</f>
        <v>0</v>
      </c>
      <c r="J276" s="97">
        <f t="shared" ref="J276:J334" si="62">C276*D276*D276*D276*D276</f>
        <v>0</v>
      </c>
      <c r="K276" s="97">
        <f t="shared" ref="K276:K334" si="63">C276*E276*D276</f>
        <v>0</v>
      </c>
      <c r="L276" s="97">
        <f t="shared" ref="L276:L334" si="64">C276*E276*D276*D276</f>
        <v>0</v>
      </c>
      <c r="M276" s="97">
        <f t="shared" ca="1" si="58"/>
        <v>-0.17035027772432934</v>
      </c>
      <c r="N276" s="97">
        <f t="shared" ref="N276:N334" ca="1" si="65">C276*(M276-E276)^2</f>
        <v>0</v>
      </c>
      <c r="O276" s="98">
        <f t="shared" ref="O276:O334" ca="1" si="66">(C276*O$1-O$2*F276+O$3*H276)^2</f>
        <v>0</v>
      </c>
      <c r="P276" s="97">
        <f t="shared" ref="P276:P334" ca="1" si="67">(-C276*O$2+O$4*F276-O$5*H276)^2</f>
        <v>0</v>
      </c>
      <c r="Q276" s="97">
        <f t="shared" ref="Q276:Q334" ca="1" si="68">+(C276*O$3-F276*O$5+H276*O$6)^2</f>
        <v>0</v>
      </c>
      <c r="R276" s="32">
        <f t="shared" ca="1" si="59"/>
        <v>0.17035027772432934</v>
      </c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</row>
    <row r="277" spans="1:35" x14ac:dyDescent="0.2">
      <c r="A277" s="94"/>
      <c r="B277" s="94"/>
      <c r="C277" s="94"/>
      <c r="D277" s="96">
        <f t="shared" si="56"/>
        <v>0</v>
      </c>
      <c r="E277" s="96">
        <f t="shared" si="56"/>
        <v>0</v>
      </c>
      <c r="F277" s="97">
        <f t="shared" si="57"/>
        <v>0</v>
      </c>
      <c r="G277" s="97">
        <f t="shared" si="57"/>
        <v>0</v>
      </c>
      <c r="H277" s="97">
        <f t="shared" si="60"/>
        <v>0</v>
      </c>
      <c r="I277" s="97">
        <f t="shared" si="61"/>
        <v>0</v>
      </c>
      <c r="J277" s="97">
        <f t="shared" si="62"/>
        <v>0</v>
      </c>
      <c r="K277" s="97">
        <f t="shared" si="63"/>
        <v>0</v>
      </c>
      <c r="L277" s="97">
        <f t="shared" si="64"/>
        <v>0</v>
      </c>
      <c r="M277" s="97">
        <f t="shared" ca="1" si="58"/>
        <v>-0.17035027772432934</v>
      </c>
      <c r="N277" s="97">
        <f t="shared" ca="1" si="65"/>
        <v>0</v>
      </c>
      <c r="O277" s="98">
        <f t="shared" ca="1" si="66"/>
        <v>0</v>
      </c>
      <c r="P277" s="97">
        <f t="shared" ca="1" si="67"/>
        <v>0</v>
      </c>
      <c r="Q277" s="97">
        <f t="shared" ca="1" si="68"/>
        <v>0</v>
      </c>
      <c r="R277" s="32">
        <f t="shared" ca="1" si="59"/>
        <v>0.17035027772432934</v>
      </c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</row>
    <row r="278" spans="1:35" x14ac:dyDescent="0.2">
      <c r="A278" s="94"/>
      <c r="B278" s="94"/>
      <c r="C278" s="94"/>
      <c r="D278" s="96">
        <f t="shared" si="56"/>
        <v>0</v>
      </c>
      <c r="E278" s="96">
        <f t="shared" si="56"/>
        <v>0</v>
      </c>
      <c r="F278" s="97">
        <f t="shared" si="57"/>
        <v>0</v>
      </c>
      <c r="G278" s="97">
        <f t="shared" si="57"/>
        <v>0</v>
      </c>
      <c r="H278" s="97">
        <f t="shared" si="60"/>
        <v>0</v>
      </c>
      <c r="I278" s="97">
        <f t="shared" si="61"/>
        <v>0</v>
      </c>
      <c r="J278" s="97">
        <f t="shared" si="62"/>
        <v>0</v>
      </c>
      <c r="K278" s="97">
        <f t="shared" si="63"/>
        <v>0</v>
      </c>
      <c r="L278" s="97">
        <f t="shared" si="64"/>
        <v>0</v>
      </c>
      <c r="M278" s="97">
        <f t="shared" ca="1" si="58"/>
        <v>-0.17035027772432934</v>
      </c>
      <c r="N278" s="97">
        <f t="shared" ca="1" si="65"/>
        <v>0</v>
      </c>
      <c r="O278" s="98">
        <f t="shared" ca="1" si="66"/>
        <v>0</v>
      </c>
      <c r="P278" s="97">
        <f t="shared" ca="1" si="67"/>
        <v>0</v>
      </c>
      <c r="Q278" s="97">
        <f t="shared" ca="1" si="68"/>
        <v>0</v>
      </c>
      <c r="R278" s="32">
        <f t="shared" ca="1" si="59"/>
        <v>0.17035027772432934</v>
      </c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</row>
    <row r="279" spans="1:35" x14ac:dyDescent="0.2">
      <c r="A279" s="94"/>
      <c r="B279" s="94"/>
      <c r="C279" s="94"/>
      <c r="D279" s="96">
        <f t="shared" si="56"/>
        <v>0</v>
      </c>
      <c r="E279" s="96">
        <f t="shared" si="56"/>
        <v>0</v>
      </c>
      <c r="F279" s="97">
        <f t="shared" si="57"/>
        <v>0</v>
      </c>
      <c r="G279" s="97">
        <f t="shared" si="57"/>
        <v>0</v>
      </c>
      <c r="H279" s="97">
        <f t="shared" si="60"/>
        <v>0</v>
      </c>
      <c r="I279" s="97">
        <f t="shared" si="61"/>
        <v>0</v>
      </c>
      <c r="J279" s="97">
        <f t="shared" si="62"/>
        <v>0</v>
      </c>
      <c r="K279" s="97">
        <f t="shared" si="63"/>
        <v>0</v>
      </c>
      <c r="L279" s="97">
        <f t="shared" si="64"/>
        <v>0</v>
      </c>
      <c r="M279" s="97">
        <f t="shared" ca="1" si="58"/>
        <v>-0.17035027772432934</v>
      </c>
      <c r="N279" s="97">
        <f t="shared" ca="1" si="65"/>
        <v>0</v>
      </c>
      <c r="O279" s="98">
        <f t="shared" ca="1" si="66"/>
        <v>0</v>
      </c>
      <c r="P279" s="97">
        <f t="shared" ca="1" si="67"/>
        <v>0</v>
      </c>
      <c r="Q279" s="97">
        <f t="shared" ca="1" si="68"/>
        <v>0</v>
      </c>
      <c r="R279" s="32">
        <f t="shared" ca="1" si="59"/>
        <v>0.17035027772432934</v>
      </c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</row>
    <row r="280" spans="1:35" x14ac:dyDescent="0.2">
      <c r="A280" s="94"/>
      <c r="B280" s="94"/>
      <c r="C280" s="94"/>
      <c r="D280" s="96">
        <f t="shared" si="56"/>
        <v>0</v>
      </c>
      <c r="E280" s="96">
        <f t="shared" si="56"/>
        <v>0</v>
      </c>
      <c r="F280" s="97">
        <f t="shared" si="57"/>
        <v>0</v>
      </c>
      <c r="G280" s="97">
        <f t="shared" si="57"/>
        <v>0</v>
      </c>
      <c r="H280" s="97">
        <f t="shared" si="60"/>
        <v>0</v>
      </c>
      <c r="I280" s="97">
        <f t="shared" si="61"/>
        <v>0</v>
      </c>
      <c r="J280" s="97">
        <f t="shared" si="62"/>
        <v>0</v>
      </c>
      <c r="K280" s="97">
        <f t="shared" si="63"/>
        <v>0</v>
      </c>
      <c r="L280" s="97">
        <f t="shared" si="64"/>
        <v>0</v>
      </c>
      <c r="M280" s="97">
        <f t="shared" ca="1" si="58"/>
        <v>-0.17035027772432934</v>
      </c>
      <c r="N280" s="97">
        <f t="shared" ca="1" si="65"/>
        <v>0</v>
      </c>
      <c r="O280" s="98">
        <f t="shared" ca="1" si="66"/>
        <v>0</v>
      </c>
      <c r="P280" s="97">
        <f t="shared" ca="1" si="67"/>
        <v>0</v>
      </c>
      <c r="Q280" s="97">
        <f t="shared" ca="1" si="68"/>
        <v>0</v>
      </c>
      <c r="R280" s="32">
        <f t="shared" ca="1" si="59"/>
        <v>0.17035027772432934</v>
      </c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</row>
    <row r="281" spans="1:35" x14ac:dyDescent="0.2">
      <c r="A281" s="94"/>
      <c r="B281" s="94"/>
      <c r="C281" s="94"/>
      <c r="D281" s="96">
        <f t="shared" si="56"/>
        <v>0</v>
      </c>
      <c r="E281" s="96">
        <f t="shared" si="56"/>
        <v>0</v>
      </c>
      <c r="F281" s="97">
        <f t="shared" si="57"/>
        <v>0</v>
      </c>
      <c r="G281" s="97">
        <f t="shared" si="57"/>
        <v>0</v>
      </c>
      <c r="H281" s="97">
        <f t="shared" si="60"/>
        <v>0</v>
      </c>
      <c r="I281" s="97">
        <f t="shared" si="61"/>
        <v>0</v>
      </c>
      <c r="J281" s="97">
        <f t="shared" si="62"/>
        <v>0</v>
      </c>
      <c r="K281" s="97">
        <f t="shared" si="63"/>
        <v>0</v>
      </c>
      <c r="L281" s="97">
        <f t="shared" si="64"/>
        <v>0</v>
      </c>
      <c r="M281" s="97">
        <f t="shared" ca="1" si="58"/>
        <v>-0.17035027772432934</v>
      </c>
      <c r="N281" s="97">
        <f t="shared" ca="1" si="65"/>
        <v>0</v>
      </c>
      <c r="O281" s="98">
        <f t="shared" ca="1" si="66"/>
        <v>0</v>
      </c>
      <c r="P281" s="97">
        <f t="shared" ca="1" si="67"/>
        <v>0</v>
      </c>
      <c r="Q281" s="97">
        <f t="shared" ca="1" si="68"/>
        <v>0</v>
      </c>
      <c r="R281" s="32">
        <f t="shared" ca="1" si="59"/>
        <v>0.17035027772432934</v>
      </c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</row>
    <row r="282" spans="1:35" x14ac:dyDescent="0.2">
      <c r="A282" s="94"/>
      <c r="B282" s="94"/>
      <c r="C282" s="94"/>
      <c r="D282" s="96">
        <f t="shared" si="56"/>
        <v>0</v>
      </c>
      <c r="E282" s="96">
        <f t="shared" si="56"/>
        <v>0</v>
      </c>
      <c r="F282" s="97">
        <f t="shared" si="57"/>
        <v>0</v>
      </c>
      <c r="G282" s="97">
        <f t="shared" si="57"/>
        <v>0</v>
      </c>
      <c r="H282" s="97">
        <f t="shared" si="60"/>
        <v>0</v>
      </c>
      <c r="I282" s="97">
        <f t="shared" si="61"/>
        <v>0</v>
      </c>
      <c r="J282" s="97">
        <f t="shared" si="62"/>
        <v>0</v>
      </c>
      <c r="K282" s="97">
        <f t="shared" si="63"/>
        <v>0</v>
      </c>
      <c r="L282" s="97">
        <f t="shared" si="64"/>
        <v>0</v>
      </c>
      <c r="M282" s="97">
        <f t="shared" ca="1" si="58"/>
        <v>-0.17035027772432934</v>
      </c>
      <c r="N282" s="97">
        <f t="shared" ca="1" si="65"/>
        <v>0</v>
      </c>
      <c r="O282" s="98">
        <f t="shared" ca="1" si="66"/>
        <v>0</v>
      </c>
      <c r="P282" s="97">
        <f t="shared" ca="1" si="67"/>
        <v>0</v>
      </c>
      <c r="Q282" s="97">
        <f t="shared" ca="1" si="68"/>
        <v>0</v>
      </c>
      <c r="R282" s="32">
        <f t="shared" ca="1" si="59"/>
        <v>0.17035027772432934</v>
      </c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</row>
    <row r="283" spans="1:35" x14ac:dyDescent="0.2">
      <c r="A283" s="94"/>
      <c r="B283" s="94"/>
      <c r="C283" s="94"/>
      <c r="D283" s="96">
        <f t="shared" si="56"/>
        <v>0</v>
      </c>
      <c r="E283" s="96">
        <f t="shared" si="56"/>
        <v>0</v>
      </c>
      <c r="F283" s="97">
        <f t="shared" si="57"/>
        <v>0</v>
      </c>
      <c r="G283" s="97">
        <f t="shared" si="57"/>
        <v>0</v>
      </c>
      <c r="H283" s="97">
        <f t="shared" si="60"/>
        <v>0</v>
      </c>
      <c r="I283" s="97">
        <f t="shared" si="61"/>
        <v>0</v>
      </c>
      <c r="J283" s="97">
        <f t="shared" si="62"/>
        <v>0</v>
      </c>
      <c r="K283" s="97">
        <f t="shared" si="63"/>
        <v>0</v>
      </c>
      <c r="L283" s="97">
        <f t="shared" si="64"/>
        <v>0</v>
      </c>
      <c r="M283" s="97">
        <f t="shared" ca="1" si="58"/>
        <v>-0.17035027772432934</v>
      </c>
      <c r="N283" s="97">
        <f t="shared" ca="1" si="65"/>
        <v>0</v>
      </c>
      <c r="O283" s="98">
        <f t="shared" ca="1" si="66"/>
        <v>0</v>
      </c>
      <c r="P283" s="97">
        <f t="shared" ca="1" si="67"/>
        <v>0</v>
      </c>
      <c r="Q283" s="97">
        <f t="shared" ca="1" si="68"/>
        <v>0</v>
      </c>
      <c r="R283" s="32">
        <f t="shared" ca="1" si="59"/>
        <v>0.17035027772432934</v>
      </c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</row>
    <row r="284" spans="1:35" x14ac:dyDescent="0.2">
      <c r="A284" s="94"/>
      <c r="B284" s="94"/>
      <c r="C284" s="94"/>
      <c r="D284" s="96">
        <f t="shared" si="56"/>
        <v>0</v>
      </c>
      <c r="E284" s="96">
        <f t="shared" si="56"/>
        <v>0</v>
      </c>
      <c r="F284" s="97">
        <f t="shared" si="57"/>
        <v>0</v>
      </c>
      <c r="G284" s="97">
        <f t="shared" si="57"/>
        <v>0</v>
      </c>
      <c r="H284" s="97">
        <f t="shared" si="60"/>
        <v>0</v>
      </c>
      <c r="I284" s="97">
        <f t="shared" si="61"/>
        <v>0</v>
      </c>
      <c r="J284" s="97">
        <f t="shared" si="62"/>
        <v>0</v>
      </c>
      <c r="K284" s="97">
        <f t="shared" si="63"/>
        <v>0</v>
      </c>
      <c r="L284" s="97">
        <f t="shared" si="64"/>
        <v>0</v>
      </c>
      <c r="M284" s="97">
        <f t="shared" ca="1" si="58"/>
        <v>-0.17035027772432934</v>
      </c>
      <c r="N284" s="97">
        <f t="shared" ca="1" si="65"/>
        <v>0</v>
      </c>
      <c r="O284" s="98">
        <f t="shared" ca="1" si="66"/>
        <v>0</v>
      </c>
      <c r="P284" s="97">
        <f t="shared" ca="1" si="67"/>
        <v>0</v>
      </c>
      <c r="Q284" s="97">
        <f t="shared" ca="1" si="68"/>
        <v>0</v>
      </c>
      <c r="R284" s="32">
        <f t="shared" ca="1" si="59"/>
        <v>0.17035027772432934</v>
      </c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</row>
    <row r="285" spans="1:35" x14ac:dyDescent="0.2">
      <c r="A285" s="94"/>
      <c r="B285" s="94"/>
      <c r="C285" s="94"/>
      <c r="D285" s="96">
        <f t="shared" si="56"/>
        <v>0</v>
      </c>
      <c r="E285" s="96">
        <f t="shared" si="56"/>
        <v>0</v>
      </c>
      <c r="F285" s="97">
        <f t="shared" si="57"/>
        <v>0</v>
      </c>
      <c r="G285" s="97">
        <f t="shared" si="57"/>
        <v>0</v>
      </c>
      <c r="H285" s="97">
        <f t="shared" si="60"/>
        <v>0</v>
      </c>
      <c r="I285" s="97">
        <f t="shared" si="61"/>
        <v>0</v>
      </c>
      <c r="J285" s="97">
        <f t="shared" si="62"/>
        <v>0</v>
      </c>
      <c r="K285" s="97">
        <f t="shared" si="63"/>
        <v>0</v>
      </c>
      <c r="L285" s="97">
        <f t="shared" si="64"/>
        <v>0</v>
      </c>
      <c r="M285" s="97">
        <f t="shared" ca="1" si="58"/>
        <v>-0.17035027772432934</v>
      </c>
      <c r="N285" s="97">
        <f t="shared" ca="1" si="65"/>
        <v>0</v>
      </c>
      <c r="O285" s="98">
        <f t="shared" ca="1" si="66"/>
        <v>0</v>
      </c>
      <c r="P285" s="97">
        <f t="shared" ca="1" si="67"/>
        <v>0</v>
      </c>
      <c r="Q285" s="97">
        <f t="shared" ca="1" si="68"/>
        <v>0</v>
      </c>
      <c r="R285" s="32">
        <f t="shared" ca="1" si="59"/>
        <v>0.17035027772432934</v>
      </c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</row>
    <row r="286" spans="1:35" x14ac:dyDescent="0.2">
      <c r="A286" s="94"/>
      <c r="B286" s="94"/>
      <c r="C286" s="94"/>
      <c r="D286" s="96">
        <f t="shared" si="56"/>
        <v>0</v>
      </c>
      <c r="E286" s="96">
        <f t="shared" si="56"/>
        <v>0</v>
      </c>
      <c r="F286" s="97">
        <f t="shared" si="57"/>
        <v>0</v>
      </c>
      <c r="G286" s="97">
        <f t="shared" si="57"/>
        <v>0</v>
      </c>
      <c r="H286" s="97">
        <f t="shared" si="60"/>
        <v>0</v>
      </c>
      <c r="I286" s="97">
        <f t="shared" si="61"/>
        <v>0</v>
      </c>
      <c r="J286" s="97">
        <f t="shared" si="62"/>
        <v>0</v>
      </c>
      <c r="K286" s="97">
        <f t="shared" si="63"/>
        <v>0</v>
      </c>
      <c r="L286" s="97">
        <f t="shared" si="64"/>
        <v>0</v>
      </c>
      <c r="M286" s="97">
        <f t="shared" ca="1" si="58"/>
        <v>-0.17035027772432934</v>
      </c>
      <c r="N286" s="97">
        <f t="shared" ca="1" si="65"/>
        <v>0</v>
      </c>
      <c r="O286" s="98">
        <f t="shared" ca="1" si="66"/>
        <v>0</v>
      </c>
      <c r="P286" s="97">
        <f t="shared" ca="1" si="67"/>
        <v>0</v>
      </c>
      <c r="Q286" s="97">
        <f t="shared" ca="1" si="68"/>
        <v>0</v>
      </c>
      <c r="R286" s="32">
        <f t="shared" ca="1" si="59"/>
        <v>0.17035027772432934</v>
      </c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</row>
    <row r="287" spans="1:35" x14ac:dyDescent="0.2">
      <c r="A287" s="94"/>
      <c r="B287" s="94"/>
      <c r="C287" s="94"/>
      <c r="D287" s="96">
        <f t="shared" si="56"/>
        <v>0</v>
      </c>
      <c r="E287" s="96">
        <f t="shared" si="56"/>
        <v>0</v>
      </c>
      <c r="F287" s="97">
        <f t="shared" si="57"/>
        <v>0</v>
      </c>
      <c r="G287" s="97">
        <f t="shared" si="57"/>
        <v>0</v>
      </c>
      <c r="H287" s="97">
        <f t="shared" si="60"/>
        <v>0</v>
      </c>
      <c r="I287" s="97">
        <f t="shared" si="61"/>
        <v>0</v>
      </c>
      <c r="J287" s="97">
        <f t="shared" si="62"/>
        <v>0</v>
      </c>
      <c r="K287" s="97">
        <f t="shared" si="63"/>
        <v>0</v>
      </c>
      <c r="L287" s="97">
        <f t="shared" si="64"/>
        <v>0</v>
      </c>
      <c r="M287" s="97">
        <f t="shared" ca="1" si="58"/>
        <v>-0.17035027772432934</v>
      </c>
      <c r="N287" s="97">
        <f t="shared" ca="1" si="65"/>
        <v>0</v>
      </c>
      <c r="O287" s="98">
        <f t="shared" ca="1" si="66"/>
        <v>0</v>
      </c>
      <c r="P287" s="97">
        <f t="shared" ca="1" si="67"/>
        <v>0</v>
      </c>
      <c r="Q287" s="97">
        <f t="shared" ca="1" si="68"/>
        <v>0</v>
      </c>
      <c r="R287" s="32">
        <f t="shared" ca="1" si="59"/>
        <v>0.17035027772432934</v>
      </c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</row>
    <row r="288" spans="1:35" x14ac:dyDescent="0.2">
      <c r="A288" s="94"/>
      <c r="B288" s="94"/>
      <c r="C288" s="94"/>
      <c r="D288" s="96">
        <f t="shared" si="56"/>
        <v>0</v>
      </c>
      <c r="E288" s="96">
        <f t="shared" si="56"/>
        <v>0</v>
      </c>
      <c r="F288" s="97">
        <f t="shared" si="57"/>
        <v>0</v>
      </c>
      <c r="G288" s="97">
        <f t="shared" si="57"/>
        <v>0</v>
      </c>
      <c r="H288" s="97">
        <f t="shared" si="60"/>
        <v>0</v>
      </c>
      <c r="I288" s="97">
        <f t="shared" si="61"/>
        <v>0</v>
      </c>
      <c r="J288" s="97">
        <f t="shared" si="62"/>
        <v>0</v>
      </c>
      <c r="K288" s="97">
        <f t="shared" si="63"/>
        <v>0</v>
      </c>
      <c r="L288" s="97">
        <f t="shared" si="64"/>
        <v>0</v>
      </c>
      <c r="M288" s="97">
        <f t="shared" ca="1" si="58"/>
        <v>-0.17035027772432934</v>
      </c>
      <c r="N288" s="97">
        <f t="shared" ca="1" si="65"/>
        <v>0</v>
      </c>
      <c r="O288" s="98">
        <f t="shared" ca="1" si="66"/>
        <v>0</v>
      </c>
      <c r="P288" s="97">
        <f t="shared" ca="1" si="67"/>
        <v>0</v>
      </c>
      <c r="Q288" s="97">
        <f t="shared" ca="1" si="68"/>
        <v>0</v>
      </c>
      <c r="R288" s="32">
        <f t="shared" ca="1" si="59"/>
        <v>0.17035027772432934</v>
      </c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</row>
    <row r="289" spans="1:35" x14ac:dyDescent="0.2">
      <c r="A289" s="94"/>
      <c r="B289" s="94"/>
      <c r="C289" s="94"/>
      <c r="D289" s="96">
        <f t="shared" si="56"/>
        <v>0</v>
      </c>
      <c r="E289" s="96">
        <f t="shared" si="56"/>
        <v>0</v>
      </c>
      <c r="F289" s="97">
        <f t="shared" si="57"/>
        <v>0</v>
      </c>
      <c r="G289" s="97">
        <f t="shared" si="57"/>
        <v>0</v>
      </c>
      <c r="H289" s="97">
        <f t="shared" si="60"/>
        <v>0</v>
      </c>
      <c r="I289" s="97">
        <f t="shared" si="61"/>
        <v>0</v>
      </c>
      <c r="J289" s="97">
        <f t="shared" si="62"/>
        <v>0</v>
      </c>
      <c r="K289" s="97">
        <f t="shared" si="63"/>
        <v>0</v>
      </c>
      <c r="L289" s="97">
        <f t="shared" si="64"/>
        <v>0</v>
      </c>
      <c r="M289" s="97">
        <f t="shared" ca="1" si="58"/>
        <v>-0.17035027772432934</v>
      </c>
      <c r="N289" s="97">
        <f t="shared" ca="1" si="65"/>
        <v>0</v>
      </c>
      <c r="O289" s="98">
        <f t="shared" ca="1" si="66"/>
        <v>0</v>
      </c>
      <c r="P289" s="97">
        <f t="shared" ca="1" si="67"/>
        <v>0</v>
      </c>
      <c r="Q289" s="97">
        <f t="shared" ca="1" si="68"/>
        <v>0</v>
      </c>
      <c r="R289" s="32">
        <f t="shared" ca="1" si="59"/>
        <v>0.17035027772432934</v>
      </c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</row>
    <row r="290" spans="1:35" x14ac:dyDescent="0.2">
      <c r="A290" s="94"/>
      <c r="B290" s="94"/>
      <c r="C290" s="94"/>
      <c r="D290" s="96">
        <f t="shared" si="56"/>
        <v>0</v>
      </c>
      <c r="E290" s="96">
        <f t="shared" si="56"/>
        <v>0</v>
      </c>
      <c r="F290" s="97">
        <f t="shared" si="57"/>
        <v>0</v>
      </c>
      <c r="G290" s="97">
        <f t="shared" si="57"/>
        <v>0</v>
      </c>
      <c r="H290" s="97">
        <f t="shared" si="60"/>
        <v>0</v>
      </c>
      <c r="I290" s="97">
        <f t="shared" si="61"/>
        <v>0</v>
      </c>
      <c r="J290" s="97">
        <f t="shared" si="62"/>
        <v>0</v>
      </c>
      <c r="K290" s="97">
        <f t="shared" si="63"/>
        <v>0</v>
      </c>
      <c r="L290" s="97">
        <f t="shared" si="64"/>
        <v>0</v>
      </c>
      <c r="M290" s="97">
        <f t="shared" ca="1" si="58"/>
        <v>-0.17035027772432934</v>
      </c>
      <c r="N290" s="97">
        <f t="shared" ca="1" si="65"/>
        <v>0</v>
      </c>
      <c r="O290" s="98">
        <f t="shared" ca="1" si="66"/>
        <v>0</v>
      </c>
      <c r="P290" s="97">
        <f t="shared" ca="1" si="67"/>
        <v>0</v>
      </c>
      <c r="Q290" s="97">
        <f t="shared" ca="1" si="68"/>
        <v>0</v>
      </c>
      <c r="R290" s="32">
        <f t="shared" ca="1" si="59"/>
        <v>0.17035027772432934</v>
      </c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</row>
    <row r="291" spans="1:35" x14ac:dyDescent="0.2">
      <c r="A291" s="94"/>
      <c r="B291" s="94"/>
      <c r="C291" s="94"/>
      <c r="D291" s="96">
        <f t="shared" si="56"/>
        <v>0</v>
      </c>
      <c r="E291" s="96">
        <f t="shared" si="56"/>
        <v>0</v>
      </c>
      <c r="F291" s="97">
        <f t="shared" si="57"/>
        <v>0</v>
      </c>
      <c r="G291" s="97">
        <f t="shared" si="57"/>
        <v>0</v>
      </c>
      <c r="H291" s="97">
        <f t="shared" si="60"/>
        <v>0</v>
      </c>
      <c r="I291" s="97">
        <f t="shared" si="61"/>
        <v>0</v>
      </c>
      <c r="J291" s="97">
        <f t="shared" si="62"/>
        <v>0</v>
      </c>
      <c r="K291" s="97">
        <f t="shared" si="63"/>
        <v>0</v>
      </c>
      <c r="L291" s="97">
        <f t="shared" si="64"/>
        <v>0</v>
      </c>
      <c r="M291" s="97">
        <f t="shared" ca="1" si="58"/>
        <v>-0.17035027772432934</v>
      </c>
      <c r="N291" s="97">
        <f t="shared" ca="1" si="65"/>
        <v>0</v>
      </c>
      <c r="O291" s="98">
        <f t="shared" ca="1" si="66"/>
        <v>0</v>
      </c>
      <c r="P291" s="97">
        <f t="shared" ca="1" si="67"/>
        <v>0</v>
      </c>
      <c r="Q291" s="97">
        <f t="shared" ca="1" si="68"/>
        <v>0</v>
      </c>
      <c r="R291" s="32">
        <f t="shared" ca="1" si="59"/>
        <v>0.17035027772432934</v>
      </c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</row>
    <row r="292" spans="1:35" x14ac:dyDescent="0.2">
      <c r="A292" s="94"/>
      <c r="B292" s="94"/>
      <c r="C292" s="94"/>
      <c r="D292" s="96">
        <f t="shared" si="56"/>
        <v>0</v>
      </c>
      <c r="E292" s="96">
        <f t="shared" si="56"/>
        <v>0</v>
      </c>
      <c r="F292" s="97">
        <f t="shared" si="57"/>
        <v>0</v>
      </c>
      <c r="G292" s="97">
        <f t="shared" si="57"/>
        <v>0</v>
      </c>
      <c r="H292" s="97">
        <f t="shared" si="60"/>
        <v>0</v>
      </c>
      <c r="I292" s="97">
        <f t="shared" si="61"/>
        <v>0</v>
      </c>
      <c r="J292" s="97">
        <f t="shared" si="62"/>
        <v>0</v>
      </c>
      <c r="K292" s="97">
        <f t="shared" si="63"/>
        <v>0</v>
      </c>
      <c r="L292" s="97">
        <f t="shared" si="64"/>
        <v>0</v>
      </c>
      <c r="M292" s="97">
        <f t="shared" ca="1" si="58"/>
        <v>-0.17035027772432934</v>
      </c>
      <c r="N292" s="97">
        <f t="shared" ca="1" si="65"/>
        <v>0</v>
      </c>
      <c r="O292" s="98">
        <f t="shared" ca="1" si="66"/>
        <v>0</v>
      </c>
      <c r="P292" s="97">
        <f t="shared" ca="1" si="67"/>
        <v>0</v>
      </c>
      <c r="Q292" s="97">
        <f t="shared" ca="1" si="68"/>
        <v>0</v>
      </c>
      <c r="R292" s="32">
        <f t="shared" ca="1" si="59"/>
        <v>0.17035027772432934</v>
      </c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</row>
    <row r="293" spans="1:35" x14ac:dyDescent="0.2">
      <c r="A293" s="94"/>
      <c r="B293" s="94"/>
      <c r="C293" s="94"/>
      <c r="D293" s="96">
        <f t="shared" si="56"/>
        <v>0</v>
      </c>
      <c r="E293" s="96">
        <f t="shared" si="56"/>
        <v>0</v>
      </c>
      <c r="F293" s="97">
        <f t="shared" si="57"/>
        <v>0</v>
      </c>
      <c r="G293" s="97">
        <f t="shared" si="57"/>
        <v>0</v>
      </c>
      <c r="H293" s="97">
        <f t="shared" si="60"/>
        <v>0</v>
      </c>
      <c r="I293" s="97">
        <f t="shared" si="61"/>
        <v>0</v>
      </c>
      <c r="J293" s="97">
        <f t="shared" si="62"/>
        <v>0</v>
      </c>
      <c r="K293" s="97">
        <f t="shared" si="63"/>
        <v>0</v>
      </c>
      <c r="L293" s="97">
        <f t="shared" si="64"/>
        <v>0</v>
      </c>
      <c r="M293" s="97">
        <f t="shared" ca="1" si="58"/>
        <v>-0.17035027772432934</v>
      </c>
      <c r="N293" s="97">
        <f t="shared" ca="1" si="65"/>
        <v>0</v>
      </c>
      <c r="O293" s="98">
        <f t="shared" ca="1" si="66"/>
        <v>0</v>
      </c>
      <c r="P293" s="97">
        <f t="shared" ca="1" si="67"/>
        <v>0</v>
      </c>
      <c r="Q293" s="97">
        <f t="shared" ca="1" si="68"/>
        <v>0</v>
      </c>
      <c r="R293" s="32">
        <f t="shared" ca="1" si="59"/>
        <v>0.17035027772432934</v>
      </c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</row>
    <row r="294" spans="1:35" x14ac:dyDescent="0.2">
      <c r="A294" s="94"/>
      <c r="B294" s="94"/>
      <c r="C294" s="94"/>
      <c r="D294" s="96">
        <f t="shared" si="56"/>
        <v>0</v>
      </c>
      <c r="E294" s="96">
        <f t="shared" si="56"/>
        <v>0</v>
      </c>
      <c r="F294" s="97">
        <f t="shared" si="57"/>
        <v>0</v>
      </c>
      <c r="G294" s="97">
        <f t="shared" si="57"/>
        <v>0</v>
      </c>
      <c r="H294" s="97">
        <f t="shared" si="60"/>
        <v>0</v>
      </c>
      <c r="I294" s="97">
        <f t="shared" si="61"/>
        <v>0</v>
      </c>
      <c r="J294" s="97">
        <f t="shared" si="62"/>
        <v>0</v>
      </c>
      <c r="K294" s="97">
        <f t="shared" si="63"/>
        <v>0</v>
      </c>
      <c r="L294" s="97">
        <f t="shared" si="64"/>
        <v>0</v>
      </c>
      <c r="M294" s="97">
        <f t="shared" ca="1" si="58"/>
        <v>-0.17035027772432934</v>
      </c>
      <c r="N294" s="97">
        <f t="shared" ca="1" si="65"/>
        <v>0</v>
      </c>
      <c r="O294" s="98">
        <f t="shared" ca="1" si="66"/>
        <v>0</v>
      </c>
      <c r="P294" s="97">
        <f t="shared" ca="1" si="67"/>
        <v>0</v>
      </c>
      <c r="Q294" s="97">
        <f t="shared" ca="1" si="68"/>
        <v>0</v>
      </c>
      <c r="R294" s="32">
        <f t="shared" ca="1" si="59"/>
        <v>0.17035027772432934</v>
      </c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</row>
    <row r="295" spans="1:35" x14ac:dyDescent="0.2">
      <c r="A295" s="94"/>
      <c r="B295" s="94"/>
      <c r="C295" s="94"/>
      <c r="D295" s="96">
        <f t="shared" si="56"/>
        <v>0</v>
      </c>
      <c r="E295" s="96">
        <f t="shared" si="56"/>
        <v>0</v>
      </c>
      <c r="F295" s="97">
        <f t="shared" si="57"/>
        <v>0</v>
      </c>
      <c r="G295" s="97">
        <f t="shared" si="57"/>
        <v>0</v>
      </c>
      <c r="H295" s="97">
        <f t="shared" si="60"/>
        <v>0</v>
      </c>
      <c r="I295" s="97">
        <f t="shared" si="61"/>
        <v>0</v>
      </c>
      <c r="J295" s="97">
        <f t="shared" si="62"/>
        <v>0</v>
      </c>
      <c r="K295" s="97">
        <f t="shared" si="63"/>
        <v>0</v>
      </c>
      <c r="L295" s="97">
        <f t="shared" si="64"/>
        <v>0</v>
      </c>
      <c r="M295" s="97">
        <f t="shared" ca="1" si="58"/>
        <v>-0.17035027772432934</v>
      </c>
      <c r="N295" s="97">
        <f t="shared" ca="1" si="65"/>
        <v>0</v>
      </c>
      <c r="O295" s="98">
        <f t="shared" ca="1" si="66"/>
        <v>0</v>
      </c>
      <c r="P295" s="97">
        <f t="shared" ca="1" si="67"/>
        <v>0</v>
      </c>
      <c r="Q295" s="97">
        <f t="shared" ca="1" si="68"/>
        <v>0</v>
      </c>
      <c r="R295" s="32">
        <f t="shared" ca="1" si="59"/>
        <v>0.17035027772432934</v>
      </c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</row>
    <row r="296" spans="1:35" x14ac:dyDescent="0.2">
      <c r="A296" s="94"/>
      <c r="B296" s="94"/>
      <c r="C296" s="94"/>
      <c r="D296" s="96">
        <f t="shared" si="56"/>
        <v>0</v>
      </c>
      <c r="E296" s="96">
        <f t="shared" si="56"/>
        <v>0</v>
      </c>
      <c r="F296" s="97">
        <f t="shared" si="57"/>
        <v>0</v>
      </c>
      <c r="G296" s="97">
        <f t="shared" si="57"/>
        <v>0</v>
      </c>
      <c r="H296" s="97">
        <f t="shared" si="60"/>
        <v>0</v>
      </c>
      <c r="I296" s="97">
        <f t="shared" si="61"/>
        <v>0</v>
      </c>
      <c r="J296" s="97">
        <f t="shared" si="62"/>
        <v>0</v>
      </c>
      <c r="K296" s="97">
        <f t="shared" si="63"/>
        <v>0</v>
      </c>
      <c r="L296" s="97">
        <f t="shared" si="64"/>
        <v>0</v>
      </c>
      <c r="M296" s="97">
        <f t="shared" ca="1" si="58"/>
        <v>-0.17035027772432934</v>
      </c>
      <c r="N296" s="97">
        <f t="shared" ca="1" si="65"/>
        <v>0</v>
      </c>
      <c r="O296" s="98">
        <f t="shared" ca="1" si="66"/>
        <v>0</v>
      </c>
      <c r="P296" s="97">
        <f t="shared" ca="1" si="67"/>
        <v>0</v>
      </c>
      <c r="Q296" s="97">
        <f t="shared" ca="1" si="68"/>
        <v>0</v>
      </c>
      <c r="R296" s="32">
        <f t="shared" ca="1" si="59"/>
        <v>0.17035027772432934</v>
      </c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</row>
    <row r="297" spans="1:35" x14ac:dyDescent="0.2">
      <c r="A297" s="94"/>
      <c r="B297" s="94"/>
      <c r="C297" s="94"/>
      <c r="D297" s="96">
        <f t="shared" si="56"/>
        <v>0</v>
      </c>
      <c r="E297" s="96">
        <f t="shared" si="56"/>
        <v>0</v>
      </c>
      <c r="F297" s="97">
        <f t="shared" si="57"/>
        <v>0</v>
      </c>
      <c r="G297" s="97">
        <f t="shared" si="57"/>
        <v>0</v>
      </c>
      <c r="H297" s="97">
        <f t="shared" si="60"/>
        <v>0</v>
      </c>
      <c r="I297" s="97">
        <f t="shared" si="61"/>
        <v>0</v>
      </c>
      <c r="J297" s="97">
        <f t="shared" si="62"/>
        <v>0</v>
      </c>
      <c r="K297" s="97">
        <f t="shared" si="63"/>
        <v>0</v>
      </c>
      <c r="L297" s="97">
        <f t="shared" si="64"/>
        <v>0</v>
      </c>
      <c r="M297" s="97">
        <f t="shared" ca="1" si="58"/>
        <v>-0.17035027772432934</v>
      </c>
      <c r="N297" s="97">
        <f t="shared" ca="1" si="65"/>
        <v>0</v>
      </c>
      <c r="O297" s="98">
        <f t="shared" ca="1" si="66"/>
        <v>0</v>
      </c>
      <c r="P297" s="97">
        <f t="shared" ca="1" si="67"/>
        <v>0</v>
      </c>
      <c r="Q297" s="97">
        <f t="shared" ca="1" si="68"/>
        <v>0</v>
      </c>
      <c r="R297" s="32">
        <f t="shared" ca="1" si="59"/>
        <v>0.17035027772432934</v>
      </c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</row>
    <row r="298" spans="1:35" x14ac:dyDescent="0.2">
      <c r="A298" s="94"/>
      <c r="B298" s="94"/>
      <c r="C298" s="94"/>
      <c r="D298" s="96">
        <f t="shared" si="56"/>
        <v>0</v>
      </c>
      <c r="E298" s="96">
        <f t="shared" si="56"/>
        <v>0</v>
      </c>
      <c r="F298" s="97">
        <f t="shared" si="57"/>
        <v>0</v>
      </c>
      <c r="G298" s="97">
        <f t="shared" si="57"/>
        <v>0</v>
      </c>
      <c r="H298" s="97">
        <f t="shared" si="60"/>
        <v>0</v>
      </c>
      <c r="I298" s="97">
        <f t="shared" si="61"/>
        <v>0</v>
      </c>
      <c r="J298" s="97">
        <f t="shared" si="62"/>
        <v>0</v>
      </c>
      <c r="K298" s="97">
        <f t="shared" si="63"/>
        <v>0</v>
      </c>
      <c r="L298" s="97">
        <f t="shared" si="64"/>
        <v>0</v>
      </c>
      <c r="M298" s="97">
        <f t="shared" ca="1" si="58"/>
        <v>-0.17035027772432934</v>
      </c>
      <c r="N298" s="97">
        <f t="shared" ca="1" si="65"/>
        <v>0</v>
      </c>
      <c r="O298" s="98">
        <f t="shared" ca="1" si="66"/>
        <v>0</v>
      </c>
      <c r="P298" s="97">
        <f t="shared" ca="1" si="67"/>
        <v>0</v>
      </c>
      <c r="Q298" s="97">
        <f t="shared" ca="1" si="68"/>
        <v>0</v>
      </c>
      <c r="R298" s="32">
        <f t="shared" ca="1" si="59"/>
        <v>0.17035027772432934</v>
      </c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</row>
    <row r="299" spans="1:35" x14ac:dyDescent="0.2">
      <c r="A299" s="94"/>
      <c r="B299" s="94"/>
      <c r="C299" s="94"/>
      <c r="D299" s="96">
        <f t="shared" si="56"/>
        <v>0</v>
      </c>
      <c r="E299" s="96">
        <f t="shared" si="56"/>
        <v>0</v>
      </c>
      <c r="F299" s="97">
        <f t="shared" si="57"/>
        <v>0</v>
      </c>
      <c r="G299" s="97">
        <f t="shared" si="57"/>
        <v>0</v>
      </c>
      <c r="H299" s="97">
        <f t="shared" si="60"/>
        <v>0</v>
      </c>
      <c r="I299" s="97">
        <f t="shared" si="61"/>
        <v>0</v>
      </c>
      <c r="J299" s="97">
        <f t="shared" si="62"/>
        <v>0</v>
      </c>
      <c r="K299" s="97">
        <f t="shared" si="63"/>
        <v>0</v>
      </c>
      <c r="L299" s="97">
        <f t="shared" si="64"/>
        <v>0</v>
      </c>
      <c r="M299" s="97">
        <f t="shared" ca="1" si="58"/>
        <v>-0.17035027772432934</v>
      </c>
      <c r="N299" s="97">
        <f t="shared" ca="1" si="65"/>
        <v>0</v>
      </c>
      <c r="O299" s="98">
        <f t="shared" ca="1" si="66"/>
        <v>0</v>
      </c>
      <c r="P299" s="97">
        <f t="shared" ca="1" si="67"/>
        <v>0</v>
      </c>
      <c r="Q299" s="97">
        <f t="shared" ca="1" si="68"/>
        <v>0</v>
      </c>
      <c r="R299" s="32">
        <f t="shared" ca="1" si="59"/>
        <v>0.17035027772432934</v>
      </c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</row>
    <row r="300" spans="1:35" x14ac:dyDescent="0.2">
      <c r="A300" s="94"/>
      <c r="B300" s="94"/>
      <c r="C300" s="94"/>
      <c r="D300" s="96">
        <f t="shared" si="56"/>
        <v>0</v>
      </c>
      <c r="E300" s="96">
        <f t="shared" si="56"/>
        <v>0</v>
      </c>
      <c r="F300" s="97">
        <f t="shared" si="57"/>
        <v>0</v>
      </c>
      <c r="G300" s="97">
        <f t="shared" si="57"/>
        <v>0</v>
      </c>
      <c r="H300" s="97">
        <f t="shared" si="60"/>
        <v>0</v>
      </c>
      <c r="I300" s="97">
        <f t="shared" si="61"/>
        <v>0</v>
      </c>
      <c r="J300" s="97">
        <f t="shared" si="62"/>
        <v>0</v>
      </c>
      <c r="K300" s="97">
        <f t="shared" si="63"/>
        <v>0</v>
      </c>
      <c r="L300" s="97">
        <f t="shared" si="64"/>
        <v>0</v>
      </c>
      <c r="M300" s="97">
        <f t="shared" ca="1" si="58"/>
        <v>-0.17035027772432934</v>
      </c>
      <c r="N300" s="97">
        <f t="shared" ca="1" si="65"/>
        <v>0</v>
      </c>
      <c r="O300" s="98">
        <f t="shared" ca="1" si="66"/>
        <v>0</v>
      </c>
      <c r="P300" s="97">
        <f t="shared" ca="1" si="67"/>
        <v>0</v>
      </c>
      <c r="Q300" s="97">
        <f t="shared" ca="1" si="68"/>
        <v>0</v>
      </c>
      <c r="R300" s="32">
        <f t="shared" ca="1" si="59"/>
        <v>0.17035027772432934</v>
      </c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</row>
    <row r="301" spans="1:35" x14ac:dyDescent="0.2">
      <c r="A301" s="94"/>
      <c r="B301" s="94"/>
      <c r="C301" s="94"/>
      <c r="D301" s="96">
        <f t="shared" si="56"/>
        <v>0</v>
      </c>
      <c r="E301" s="96">
        <f t="shared" si="56"/>
        <v>0</v>
      </c>
      <c r="F301" s="97">
        <f t="shared" si="57"/>
        <v>0</v>
      </c>
      <c r="G301" s="97">
        <f t="shared" si="57"/>
        <v>0</v>
      </c>
      <c r="H301" s="97">
        <f t="shared" si="60"/>
        <v>0</v>
      </c>
      <c r="I301" s="97">
        <f t="shared" si="61"/>
        <v>0</v>
      </c>
      <c r="J301" s="97">
        <f t="shared" si="62"/>
        <v>0</v>
      </c>
      <c r="K301" s="97">
        <f t="shared" si="63"/>
        <v>0</v>
      </c>
      <c r="L301" s="97">
        <f t="shared" si="64"/>
        <v>0</v>
      </c>
      <c r="M301" s="97">
        <f t="shared" ca="1" si="58"/>
        <v>-0.17035027772432934</v>
      </c>
      <c r="N301" s="97">
        <f t="shared" ca="1" si="65"/>
        <v>0</v>
      </c>
      <c r="O301" s="98">
        <f t="shared" ca="1" si="66"/>
        <v>0</v>
      </c>
      <c r="P301" s="97">
        <f t="shared" ca="1" si="67"/>
        <v>0</v>
      </c>
      <c r="Q301" s="97">
        <f t="shared" ca="1" si="68"/>
        <v>0</v>
      </c>
      <c r="R301" s="32">
        <f t="shared" ca="1" si="59"/>
        <v>0.17035027772432934</v>
      </c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</row>
    <row r="302" spans="1:35" x14ac:dyDescent="0.2">
      <c r="A302" s="94"/>
      <c r="B302" s="94"/>
      <c r="C302" s="94"/>
      <c r="D302" s="96">
        <f t="shared" si="56"/>
        <v>0</v>
      </c>
      <c r="E302" s="96">
        <f t="shared" si="56"/>
        <v>0</v>
      </c>
      <c r="F302" s="97">
        <f t="shared" si="57"/>
        <v>0</v>
      </c>
      <c r="G302" s="97">
        <f t="shared" si="57"/>
        <v>0</v>
      </c>
      <c r="H302" s="97">
        <f t="shared" si="60"/>
        <v>0</v>
      </c>
      <c r="I302" s="97">
        <f t="shared" si="61"/>
        <v>0</v>
      </c>
      <c r="J302" s="97">
        <f t="shared" si="62"/>
        <v>0</v>
      </c>
      <c r="K302" s="97">
        <f t="shared" si="63"/>
        <v>0</v>
      </c>
      <c r="L302" s="97">
        <f t="shared" si="64"/>
        <v>0</v>
      </c>
      <c r="M302" s="97">
        <f t="shared" ca="1" si="58"/>
        <v>-0.17035027772432934</v>
      </c>
      <c r="N302" s="97">
        <f t="shared" ca="1" si="65"/>
        <v>0</v>
      </c>
      <c r="O302" s="98">
        <f t="shared" ca="1" si="66"/>
        <v>0</v>
      </c>
      <c r="P302" s="97">
        <f t="shared" ca="1" si="67"/>
        <v>0</v>
      </c>
      <c r="Q302" s="97">
        <f t="shared" ca="1" si="68"/>
        <v>0</v>
      </c>
      <c r="R302" s="32">
        <f t="shared" ca="1" si="59"/>
        <v>0.17035027772432934</v>
      </c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</row>
    <row r="303" spans="1:35" x14ac:dyDescent="0.2">
      <c r="A303" s="94"/>
      <c r="B303" s="94"/>
      <c r="C303" s="94"/>
      <c r="D303" s="96">
        <f t="shared" si="56"/>
        <v>0</v>
      </c>
      <c r="E303" s="96">
        <f t="shared" si="56"/>
        <v>0</v>
      </c>
      <c r="F303" s="97">
        <f t="shared" si="57"/>
        <v>0</v>
      </c>
      <c r="G303" s="97">
        <f t="shared" si="57"/>
        <v>0</v>
      </c>
      <c r="H303" s="97">
        <f t="shared" si="60"/>
        <v>0</v>
      </c>
      <c r="I303" s="97">
        <f t="shared" si="61"/>
        <v>0</v>
      </c>
      <c r="J303" s="97">
        <f t="shared" si="62"/>
        <v>0</v>
      </c>
      <c r="K303" s="97">
        <f t="shared" si="63"/>
        <v>0</v>
      </c>
      <c r="L303" s="97">
        <f t="shared" si="64"/>
        <v>0</v>
      </c>
      <c r="M303" s="97">
        <f t="shared" ca="1" si="58"/>
        <v>-0.17035027772432934</v>
      </c>
      <c r="N303" s="97">
        <f t="shared" ca="1" si="65"/>
        <v>0</v>
      </c>
      <c r="O303" s="98">
        <f t="shared" ca="1" si="66"/>
        <v>0</v>
      </c>
      <c r="P303" s="97">
        <f t="shared" ca="1" si="67"/>
        <v>0</v>
      </c>
      <c r="Q303" s="97">
        <f t="shared" ca="1" si="68"/>
        <v>0</v>
      </c>
      <c r="R303" s="32">
        <f t="shared" ca="1" si="59"/>
        <v>0.17035027772432934</v>
      </c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</row>
    <row r="304" spans="1:35" x14ac:dyDescent="0.2">
      <c r="A304" s="94"/>
      <c r="B304" s="94"/>
      <c r="C304" s="94"/>
      <c r="D304" s="96">
        <f t="shared" si="56"/>
        <v>0</v>
      </c>
      <c r="E304" s="96">
        <f t="shared" si="56"/>
        <v>0</v>
      </c>
      <c r="F304" s="97">
        <f t="shared" si="57"/>
        <v>0</v>
      </c>
      <c r="G304" s="97">
        <f t="shared" si="57"/>
        <v>0</v>
      </c>
      <c r="H304" s="97">
        <f t="shared" si="60"/>
        <v>0</v>
      </c>
      <c r="I304" s="97">
        <f t="shared" si="61"/>
        <v>0</v>
      </c>
      <c r="J304" s="97">
        <f t="shared" si="62"/>
        <v>0</v>
      </c>
      <c r="K304" s="97">
        <f t="shared" si="63"/>
        <v>0</v>
      </c>
      <c r="L304" s="97">
        <f t="shared" si="64"/>
        <v>0</v>
      </c>
      <c r="M304" s="97">
        <f t="shared" ca="1" si="58"/>
        <v>-0.17035027772432934</v>
      </c>
      <c r="N304" s="97">
        <f t="shared" ca="1" si="65"/>
        <v>0</v>
      </c>
      <c r="O304" s="98">
        <f t="shared" ca="1" si="66"/>
        <v>0</v>
      </c>
      <c r="P304" s="97">
        <f t="shared" ca="1" si="67"/>
        <v>0</v>
      </c>
      <c r="Q304" s="97">
        <f t="shared" ca="1" si="68"/>
        <v>0</v>
      </c>
      <c r="R304" s="32">
        <f t="shared" ca="1" si="59"/>
        <v>0.17035027772432934</v>
      </c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</row>
    <row r="305" spans="1:35" x14ac:dyDescent="0.2">
      <c r="A305" s="94"/>
      <c r="B305" s="94"/>
      <c r="C305" s="94"/>
      <c r="D305" s="96">
        <f t="shared" si="56"/>
        <v>0</v>
      </c>
      <c r="E305" s="96">
        <f t="shared" si="56"/>
        <v>0</v>
      </c>
      <c r="F305" s="97">
        <f t="shared" si="57"/>
        <v>0</v>
      </c>
      <c r="G305" s="97">
        <f t="shared" si="57"/>
        <v>0</v>
      </c>
      <c r="H305" s="97">
        <f t="shared" si="60"/>
        <v>0</v>
      </c>
      <c r="I305" s="97">
        <f t="shared" si="61"/>
        <v>0</v>
      </c>
      <c r="J305" s="97">
        <f t="shared" si="62"/>
        <v>0</v>
      </c>
      <c r="K305" s="97">
        <f t="shared" si="63"/>
        <v>0</v>
      </c>
      <c r="L305" s="97">
        <f t="shared" si="64"/>
        <v>0</v>
      </c>
      <c r="M305" s="97">
        <f t="shared" ca="1" si="58"/>
        <v>-0.17035027772432934</v>
      </c>
      <c r="N305" s="97">
        <f t="shared" ca="1" si="65"/>
        <v>0</v>
      </c>
      <c r="O305" s="98">
        <f t="shared" ca="1" si="66"/>
        <v>0</v>
      </c>
      <c r="P305" s="97">
        <f t="shared" ca="1" si="67"/>
        <v>0</v>
      </c>
      <c r="Q305" s="97">
        <f t="shared" ca="1" si="68"/>
        <v>0</v>
      </c>
      <c r="R305" s="32">
        <f t="shared" ca="1" si="59"/>
        <v>0.17035027772432934</v>
      </c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</row>
    <row r="306" spans="1:35" x14ac:dyDescent="0.2">
      <c r="A306" s="94"/>
      <c r="B306" s="94"/>
      <c r="C306" s="94"/>
      <c r="D306" s="96">
        <f t="shared" si="56"/>
        <v>0</v>
      </c>
      <c r="E306" s="96">
        <f t="shared" si="56"/>
        <v>0</v>
      </c>
      <c r="F306" s="97">
        <f t="shared" si="57"/>
        <v>0</v>
      </c>
      <c r="G306" s="97">
        <f t="shared" si="57"/>
        <v>0</v>
      </c>
      <c r="H306" s="97">
        <f t="shared" si="60"/>
        <v>0</v>
      </c>
      <c r="I306" s="97">
        <f t="shared" si="61"/>
        <v>0</v>
      </c>
      <c r="J306" s="97">
        <f t="shared" si="62"/>
        <v>0</v>
      </c>
      <c r="K306" s="97">
        <f t="shared" si="63"/>
        <v>0</v>
      </c>
      <c r="L306" s="97">
        <f t="shared" si="64"/>
        <v>0</v>
      </c>
      <c r="M306" s="97">
        <f t="shared" ca="1" si="58"/>
        <v>-0.17035027772432934</v>
      </c>
      <c r="N306" s="97">
        <f t="shared" ca="1" si="65"/>
        <v>0</v>
      </c>
      <c r="O306" s="98">
        <f t="shared" ca="1" si="66"/>
        <v>0</v>
      </c>
      <c r="P306" s="97">
        <f t="shared" ca="1" si="67"/>
        <v>0</v>
      </c>
      <c r="Q306" s="97">
        <f t="shared" ca="1" si="68"/>
        <v>0</v>
      </c>
      <c r="R306" s="32">
        <f t="shared" ca="1" si="59"/>
        <v>0.17035027772432934</v>
      </c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</row>
    <row r="307" spans="1:35" x14ac:dyDescent="0.2">
      <c r="A307" s="94"/>
      <c r="B307" s="94"/>
      <c r="C307" s="94"/>
      <c r="D307" s="96">
        <f t="shared" si="56"/>
        <v>0</v>
      </c>
      <c r="E307" s="96">
        <f t="shared" si="56"/>
        <v>0</v>
      </c>
      <c r="F307" s="97">
        <f t="shared" si="57"/>
        <v>0</v>
      </c>
      <c r="G307" s="97">
        <f t="shared" si="57"/>
        <v>0</v>
      </c>
      <c r="H307" s="97">
        <f t="shared" si="60"/>
        <v>0</v>
      </c>
      <c r="I307" s="97">
        <f t="shared" si="61"/>
        <v>0</v>
      </c>
      <c r="J307" s="97">
        <f t="shared" si="62"/>
        <v>0</v>
      </c>
      <c r="K307" s="97">
        <f t="shared" si="63"/>
        <v>0</v>
      </c>
      <c r="L307" s="97">
        <f t="shared" si="64"/>
        <v>0</v>
      </c>
      <c r="M307" s="97">
        <f t="shared" ca="1" si="58"/>
        <v>-0.17035027772432934</v>
      </c>
      <c r="N307" s="97">
        <f t="shared" ca="1" si="65"/>
        <v>0</v>
      </c>
      <c r="O307" s="98">
        <f t="shared" ca="1" si="66"/>
        <v>0</v>
      </c>
      <c r="P307" s="97">
        <f t="shared" ca="1" si="67"/>
        <v>0</v>
      </c>
      <c r="Q307" s="97">
        <f t="shared" ca="1" si="68"/>
        <v>0</v>
      </c>
      <c r="R307" s="32">
        <f t="shared" ca="1" si="59"/>
        <v>0.17035027772432934</v>
      </c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</row>
    <row r="308" spans="1:35" x14ac:dyDescent="0.2">
      <c r="A308" s="94"/>
      <c r="B308" s="94"/>
      <c r="C308" s="94"/>
      <c r="D308" s="96">
        <f t="shared" si="56"/>
        <v>0</v>
      </c>
      <c r="E308" s="96">
        <f t="shared" si="56"/>
        <v>0</v>
      </c>
      <c r="F308" s="97">
        <f t="shared" si="57"/>
        <v>0</v>
      </c>
      <c r="G308" s="97">
        <f t="shared" si="57"/>
        <v>0</v>
      </c>
      <c r="H308" s="97">
        <f t="shared" si="60"/>
        <v>0</v>
      </c>
      <c r="I308" s="97">
        <f t="shared" si="61"/>
        <v>0</v>
      </c>
      <c r="J308" s="97">
        <f t="shared" si="62"/>
        <v>0</v>
      </c>
      <c r="K308" s="97">
        <f t="shared" si="63"/>
        <v>0</v>
      </c>
      <c r="L308" s="97">
        <f t="shared" si="64"/>
        <v>0</v>
      </c>
      <c r="M308" s="97">
        <f t="shared" ca="1" si="58"/>
        <v>-0.17035027772432934</v>
      </c>
      <c r="N308" s="97">
        <f t="shared" ca="1" si="65"/>
        <v>0</v>
      </c>
      <c r="O308" s="98">
        <f t="shared" ca="1" si="66"/>
        <v>0</v>
      </c>
      <c r="P308" s="97">
        <f t="shared" ca="1" si="67"/>
        <v>0</v>
      </c>
      <c r="Q308" s="97">
        <f t="shared" ca="1" si="68"/>
        <v>0</v>
      </c>
      <c r="R308" s="32">
        <f t="shared" ca="1" si="59"/>
        <v>0.17035027772432934</v>
      </c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</row>
    <row r="309" spans="1:35" x14ac:dyDescent="0.2">
      <c r="A309" s="94"/>
      <c r="B309" s="94"/>
      <c r="C309" s="94"/>
      <c r="D309" s="96">
        <f t="shared" si="56"/>
        <v>0</v>
      </c>
      <c r="E309" s="96">
        <f t="shared" si="56"/>
        <v>0</v>
      </c>
      <c r="F309" s="97">
        <f t="shared" si="57"/>
        <v>0</v>
      </c>
      <c r="G309" s="97">
        <f t="shared" si="57"/>
        <v>0</v>
      </c>
      <c r="H309" s="97">
        <f t="shared" si="60"/>
        <v>0</v>
      </c>
      <c r="I309" s="97">
        <f t="shared" si="61"/>
        <v>0</v>
      </c>
      <c r="J309" s="97">
        <f t="shared" si="62"/>
        <v>0</v>
      </c>
      <c r="K309" s="97">
        <f t="shared" si="63"/>
        <v>0</v>
      </c>
      <c r="L309" s="97">
        <f t="shared" si="64"/>
        <v>0</v>
      </c>
      <c r="M309" s="97">
        <f t="shared" ca="1" si="58"/>
        <v>-0.17035027772432934</v>
      </c>
      <c r="N309" s="97">
        <f t="shared" ca="1" si="65"/>
        <v>0</v>
      </c>
      <c r="O309" s="98">
        <f t="shared" ca="1" si="66"/>
        <v>0</v>
      </c>
      <c r="P309" s="97">
        <f t="shared" ca="1" si="67"/>
        <v>0</v>
      </c>
      <c r="Q309" s="97">
        <f t="shared" ca="1" si="68"/>
        <v>0</v>
      </c>
      <c r="R309" s="32">
        <f t="shared" ca="1" si="59"/>
        <v>0.17035027772432934</v>
      </c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</row>
    <row r="310" spans="1:35" x14ac:dyDescent="0.2">
      <c r="A310" s="94"/>
      <c r="B310" s="94"/>
      <c r="C310" s="94"/>
      <c r="D310" s="96">
        <f t="shared" si="56"/>
        <v>0</v>
      </c>
      <c r="E310" s="96">
        <f t="shared" si="56"/>
        <v>0</v>
      </c>
      <c r="F310" s="97">
        <f t="shared" si="57"/>
        <v>0</v>
      </c>
      <c r="G310" s="97">
        <f t="shared" si="57"/>
        <v>0</v>
      </c>
      <c r="H310" s="97">
        <f t="shared" si="60"/>
        <v>0</v>
      </c>
      <c r="I310" s="97">
        <f t="shared" si="61"/>
        <v>0</v>
      </c>
      <c r="J310" s="97">
        <f t="shared" si="62"/>
        <v>0</v>
      </c>
      <c r="K310" s="97">
        <f t="shared" si="63"/>
        <v>0</v>
      </c>
      <c r="L310" s="97">
        <f t="shared" si="64"/>
        <v>0</v>
      </c>
      <c r="M310" s="97">
        <f t="shared" ca="1" si="58"/>
        <v>-0.17035027772432934</v>
      </c>
      <c r="N310" s="97">
        <f t="shared" ca="1" si="65"/>
        <v>0</v>
      </c>
      <c r="O310" s="98">
        <f t="shared" ca="1" si="66"/>
        <v>0</v>
      </c>
      <c r="P310" s="97">
        <f t="shared" ca="1" si="67"/>
        <v>0</v>
      </c>
      <c r="Q310" s="97">
        <f t="shared" ca="1" si="68"/>
        <v>0</v>
      </c>
      <c r="R310" s="32">
        <f t="shared" ca="1" si="59"/>
        <v>0.17035027772432934</v>
      </c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</row>
    <row r="311" spans="1:35" x14ac:dyDescent="0.2">
      <c r="A311" s="94"/>
      <c r="B311" s="94"/>
      <c r="C311" s="94"/>
      <c r="D311" s="96">
        <f t="shared" si="56"/>
        <v>0</v>
      </c>
      <c r="E311" s="96">
        <f t="shared" si="56"/>
        <v>0</v>
      </c>
      <c r="F311" s="97">
        <f t="shared" si="57"/>
        <v>0</v>
      </c>
      <c r="G311" s="97">
        <f t="shared" si="57"/>
        <v>0</v>
      </c>
      <c r="H311" s="97">
        <f t="shared" si="60"/>
        <v>0</v>
      </c>
      <c r="I311" s="97">
        <f t="shared" si="61"/>
        <v>0</v>
      </c>
      <c r="J311" s="97">
        <f t="shared" si="62"/>
        <v>0</v>
      </c>
      <c r="K311" s="97">
        <f t="shared" si="63"/>
        <v>0</v>
      </c>
      <c r="L311" s="97">
        <f t="shared" si="64"/>
        <v>0</v>
      </c>
      <c r="M311" s="97">
        <f t="shared" ca="1" si="58"/>
        <v>-0.17035027772432934</v>
      </c>
      <c r="N311" s="97">
        <f t="shared" ca="1" si="65"/>
        <v>0</v>
      </c>
      <c r="O311" s="98">
        <f t="shared" ca="1" si="66"/>
        <v>0</v>
      </c>
      <c r="P311" s="97">
        <f t="shared" ca="1" si="67"/>
        <v>0</v>
      </c>
      <c r="Q311" s="97">
        <f t="shared" ca="1" si="68"/>
        <v>0</v>
      </c>
      <c r="R311" s="32">
        <f t="shared" ca="1" si="59"/>
        <v>0.17035027772432934</v>
      </c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</row>
    <row r="312" spans="1:35" x14ac:dyDescent="0.2">
      <c r="A312" s="94"/>
      <c r="B312" s="94"/>
      <c r="C312" s="94"/>
      <c r="D312" s="96">
        <f t="shared" si="56"/>
        <v>0</v>
      </c>
      <c r="E312" s="96">
        <f t="shared" si="56"/>
        <v>0</v>
      </c>
      <c r="F312" s="97">
        <f t="shared" si="57"/>
        <v>0</v>
      </c>
      <c r="G312" s="97">
        <f t="shared" si="57"/>
        <v>0</v>
      </c>
      <c r="H312" s="97">
        <f t="shared" si="60"/>
        <v>0</v>
      </c>
      <c r="I312" s="97">
        <f t="shared" si="61"/>
        <v>0</v>
      </c>
      <c r="J312" s="97">
        <f t="shared" si="62"/>
        <v>0</v>
      </c>
      <c r="K312" s="97">
        <f t="shared" si="63"/>
        <v>0</v>
      </c>
      <c r="L312" s="97">
        <f t="shared" si="64"/>
        <v>0</v>
      </c>
      <c r="M312" s="97">
        <f t="shared" ca="1" si="58"/>
        <v>-0.17035027772432934</v>
      </c>
      <c r="N312" s="97">
        <f t="shared" ca="1" si="65"/>
        <v>0</v>
      </c>
      <c r="O312" s="98">
        <f t="shared" ca="1" si="66"/>
        <v>0</v>
      </c>
      <c r="P312" s="97">
        <f t="shared" ca="1" si="67"/>
        <v>0</v>
      </c>
      <c r="Q312" s="97">
        <f t="shared" ca="1" si="68"/>
        <v>0</v>
      </c>
      <c r="R312" s="32">
        <f t="shared" ca="1" si="59"/>
        <v>0.17035027772432934</v>
      </c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</row>
    <row r="313" spans="1:35" x14ac:dyDescent="0.2">
      <c r="A313" s="94"/>
      <c r="B313" s="94"/>
      <c r="C313" s="94"/>
      <c r="D313" s="96">
        <f t="shared" si="56"/>
        <v>0</v>
      </c>
      <c r="E313" s="96">
        <f t="shared" si="56"/>
        <v>0</v>
      </c>
      <c r="F313" s="97">
        <f t="shared" si="57"/>
        <v>0</v>
      </c>
      <c r="G313" s="97">
        <f t="shared" si="57"/>
        <v>0</v>
      </c>
      <c r="H313" s="97">
        <f t="shared" si="60"/>
        <v>0</v>
      </c>
      <c r="I313" s="97">
        <f t="shared" si="61"/>
        <v>0</v>
      </c>
      <c r="J313" s="97">
        <f t="shared" si="62"/>
        <v>0</v>
      </c>
      <c r="K313" s="97">
        <f t="shared" si="63"/>
        <v>0</v>
      </c>
      <c r="L313" s="97">
        <f t="shared" si="64"/>
        <v>0</v>
      </c>
      <c r="M313" s="97">
        <f t="shared" ca="1" si="58"/>
        <v>-0.17035027772432934</v>
      </c>
      <c r="N313" s="97">
        <f t="shared" ca="1" si="65"/>
        <v>0</v>
      </c>
      <c r="O313" s="98">
        <f t="shared" ca="1" si="66"/>
        <v>0</v>
      </c>
      <c r="P313" s="97">
        <f t="shared" ca="1" si="67"/>
        <v>0</v>
      </c>
      <c r="Q313" s="97">
        <f t="shared" ca="1" si="68"/>
        <v>0</v>
      </c>
      <c r="R313" s="32">
        <f t="shared" ca="1" si="59"/>
        <v>0.17035027772432934</v>
      </c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</row>
    <row r="314" spans="1:35" x14ac:dyDescent="0.2">
      <c r="A314" s="94"/>
      <c r="B314" s="94"/>
      <c r="C314" s="94"/>
      <c r="D314" s="96">
        <f t="shared" si="56"/>
        <v>0</v>
      </c>
      <c r="E314" s="96">
        <f t="shared" si="56"/>
        <v>0</v>
      </c>
      <c r="F314" s="97">
        <f t="shared" si="57"/>
        <v>0</v>
      </c>
      <c r="G314" s="97">
        <f t="shared" si="57"/>
        <v>0</v>
      </c>
      <c r="H314" s="97">
        <f t="shared" si="60"/>
        <v>0</v>
      </c>
      <c r="I314" s="97">
        <f t="shared" si="61"/>
        <v>0</v>
      </c>
      <c r="J314" s="97">
        <f t="shared" si="62"/>
        <v>0</v>
      </c>
      <c r="K314" s="97">
        <f t="shared" si="63"/>
        <v>0</v>
      </c>
      <c r="L314" s="97">
        <f t="shared" si="64"/>
        <v>0</v>
      </c>
      <c r="M314" s="97">
        <f t="shared" ca="1" si="58"/>
        <v>-0.17035027772432934</v>
      </c>
      <c r="N314" s="97">
        <f t="shared" ca="1" si="65"/>
        <v>0</v>
      </c>
      <c r="O314" s="98">
        <f t="shared" ca="1" si="66"/>
        <v>0</v>
      </c>
      <c r="P314" s="97">
        <f t="shared" ca="1" si="67"/>
        <v>0</v>
      </c>
      <c r="Q314" s="97">
        <f t="shared" ca="1" si="68"/>
        <v>0</v>
      </c>
      <c r="R314" s="32">
        <f t="shared" ca="1" si="59"/>
        <v>0.17035027772432934</v>
      </c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</row>
    <row r="315" spans="1:35" x14ac:dyDescent="0.2">
      <c r="A315" s="94"/>
      <c r="B315" s="94"/>
      <c r="C315" s="94"/>
      <c r="D315" s="96">
        <f t="shared" si="56"/>
        <v>0</v>
      </c>
      <c r="E315" s="96">
        <f t="shared" si="56"/>
        <v>0</v>
      </c>
      <c r="F315" s="97">
        <f t="shared" si="57"/>
        <v>0</v>
      </c>
      <c r="G315" s="97">
        <f t="shared" si="57"/>
        <v>0</v>
      </c>
      <c r="H315" s="97">
        <f t="shared" si="60"/>
        <v>0</v>
      </c>
      <c r="I315" s="97">
        <f t="shared" si="61"/>
        <v>0</v>
      </c>
      <c r="J315" s="97">
        <f t="shared" si="62"/>
        <v>0</v>
      </c>
      <c r="K315" s="97">
        <f t="shared" si="63"/>
        <v>0</v>
      </c>
      <c r="L315" s="97">
        <f t="shared" si="64"/>
        <v>0</v>
      </c>
      <c r="M315" s="97">
        <f t="shared" ca="1" si="58"/>
        <v>-0.17035027772432934</v>
      </c>
      <c r="N315" s="97">
        <f t="shared" ca="1" si="65"/>
        <v>0</v>
      </c>
      <c r="O315" s="98">
        <f t="shared" ca="1" si="66"/>
        <v>0</v>
      </c>
      <c r="P315" s="97">
        <f t="shared" ca="1" si="67"/>
        <v>0</v>
      </c>
      <c r="Q315" s="97">
        <f t="shared" ca="1" si="68"/>
        <v>0</v>
      </c>
      <c r="R315" s="32">
        <f t="shared" ca="1" si="59"/>
        <v>0.17035027772432934</v>
      </c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</row>
    <row r="316" spans="1:35" x14ac:dyDescent="0.2">
      <c r="A316" s="94"/>
      <c r="B316" s="94"/>
      <c r="C316" s="94"/>
      <c r="D316" s="96">
        <f t="shared" si="56"/>
        <v>0</v>
      </c>
      <c r="E316" s="96">
        <f t="shared" si="56"/>
        <v>0</v>
      </c>
      <c r="F316" s="97">
        <f t="shared" si="57"/>
        <v>0</v>
      </c>
      <c r="G316" s="97">
        <f t="shared" si="57"/>
        <v>0</v>
      </c>
      <c r="H316" s="97">
        <f t="shared" si="60"/>
        <v>0</v>
      </c>
      <c r="I316" s="97">
        <f t="shared" si="61"/>
        <v>0</v>
      </c>
      <c r="J316" s="97">
        <f t="shared" si="62"/>
        <v>0</v>
      </c>
      <c r="K316" s="97">
        <f t="shared" si="63"/>
        <v>0</v>
      </c>
      <c r="L316" s="97">
        <f t="shared" si="64"/>
        <v>0</v>
      </c>
      <c r="M316" s="97">
        <f t="shared" ca="1" si="58"/>
        <v>-0.17035027772432934</v>
      </c>
      <c r="N316" s="97">
        <f t="shared" ca="1" si="65"/>
        <v>0</v>
      </c>
      <c r="O316" s="98">
        <f t="shared" ca="1" si="66"/>
        <v>0</v>
      </c>
      <c r="P316" s="97">
        <f t="shared" ca="1" si="67"/>
        <v>0</v>
      </c>
      <c r="Q316" s="97">
        <f t="shared" ca="1" si="68"/>
        <v>0</v>
      </c>
      <c r="R316" s="32">
        <f t="shared" ca="1" si="59"/>
        <v>0.17035027772432934</v>
      </c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</row>
    <row r="317" spans="1:35" x14ac:dyDescent="0.2">
      <c r="A317" s="94"/>
      <c r="B317" s="94"/>
      <c r="C317" s="94"/>
      <c r="D317" s="96">
        <f t="shared" si="56"/>
        <v>0</v>
      </c>
      <c r="E317" s="96">
        <f t="shared" si="56"/>
        <v>0</v>
      </c>
      <c r="F317" s="97">
        <f t="shared" si="57"/>
        <v>0</v>
      </c>
      <c r="G317" s="97">
        <f t="shared" si="57"/>
        <v>0</v>
      </c>
      <c r="H317" s="97">
        <f t="shared" si="60"/>
        <v>0</v>
      </c>
      <c r="I317" s="97">
        <f t="shared" si="61"/>
        <v>0</v>
      </c>
      <c r="J317" s="97">
        <f t="shared" si="62"/>
        <v>0</v>
      </c>
      <c r="K317" s="97">
        <f t="shared" si="63"/>
        <v>0</v>
      </c>
      <c r="L317" s="97">
        <f t="shared" si="64"/>
        <v>0</v>
      </c>
      <c r="M317" s="97">
        <f t="shared" ca="1" si="58"/>
        <v>-0.17035027772432934</v>
      </c>
      <c r="N317" s="97">
        <f t="shared" ca="1" si="65"/>
        <v>0</v>
      </c>
      <c r="O317" s="98">
        <f t="shared" ca="1" si="66"/>
        <v>0</v>
      </c>
      <c r="P317" s="97">
        <f t="shared" ca="1" si="67"/>
        <v>0</v>
      </c>
      <c r="Q317" s="97">
        <f t="shared" ca="1" si="68"/>
        <v>0</v>
      </c>
      <c r="R317" s="32">
        <f t="shared" ca="1" si="59"/>
        <v>0.17035027772432934</v>
      </c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</row>
    <row r="318" spans="1:35" x14ac:dyDescent="0.2">
      <c r="A318" s="94"/>
      <c r="B318" s="94"/>
      <c r="C318" s="94"/>
      <c r="D318" s="96">
        <f t="shared" si="56"/>
        <v>0</v>
      </c>
      <c r="E318" s="96">
        <f t="shared" si="56"/>
        <v>0</v>
      </c>
      <c r="F318" s="97">
        <f t="shared" si="57"/>
        <v>0</v>
      </c>
      <c r="G318" s="97">
        <f t="shared" si="57"/>
        <v>0</v>
      </c>
      <c r="H318" s="97">
        <f t="shared" si="60"/>
        <v>0</v>
      </c>
      <c r="I318" s="97">
        <f t="shared" si="61"/>
        <v>0</v>
      </c>
      <c r="J318" s="97">
        <f t="shared" si="62"/>
        <v>0</v>
      </c>
      <c r="K318" s="97">
        <f t="shared" si="63"/>
        <v>0</v>
      </c>
      <c r="L318" s="97">
        <f t="shared" si="64"/>
        <v>0</v>
      </c>
      <c r="M318" s="97">
        <f t="shared" ca="1" si="58"/>
        <v>-0.17035027772432934</v>
      </c>
      <c r="N318" s="97">
        <f t="shared" ca="1" si="65"/>
        <v>0</v>
      </c>
      <c r="O318" s="98">
        <f t="shared" ca="1" si="66"/>
        <v>0</v>
      </c>
      <c r="P318" s="97">
        <f t="shared" ca="1" si="67"/>
        <v>0</v>
      </c>
      <c r="Q318" s="97">
        <f t="shared" ca="1" si="68"/>
        <v>0</v>
      </c>
      <c r="R318" s="32">
        <f t="shared" ca="1" si="59"/>
        <v>0.17035027772432934</v>
      </c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</row>
    <row r="319" spans="1:35" x14ac:dyDescent="0.2">
      <c r="A319" s="94"/>
      <c r="B319" s="94"/>
      <c r="C319" s="94"/>
      <c r="D319" s="96">
        <f t="shared" si="56"/>
        <v>0</v>
      </c>
      <c r="E319" s="96">
        <f t="shared" si="56"/>
        <v>0</v>
      </c>
      <c r="F319" s="97">
        <f t="shared" si="57"/>
        <v>0</v>
      </c>
      <c r="G319" s="97">
        <f t="shared" si="57"/>
        <v>0</v>
      </c>
      <c r="H319" s="97">
        <f t="shared" si="60"/>
        <v>0</v>
      </c>
      <c r="I319" s="97">
        <f t="shared" si="61"/>
        <v>0</v>
      </c>
      <c r="J319" s="97">
        <f t="shared" si="62"/>
        <v>0</v>
      </c>
      <c r="K319" s="97">
        <f t="shared" si="63"/>
        <v>0</v>
      </c>
      <c r="L319" s="97">
        <f t="shared" si="64"/>
        <v>0</v>
      </c>
      <c r="M319" s="97">
        <f t="shared" ca="1" si="58"/>
        <v>-0.17035027772432934</v>
      </c>
      <c r="N319" s="97">
        <f t="shared" ca="1" si="65"/>
        <v>0</v>
      </c>
      <c r="O319" s="98">
        <f t="shared" ca="1" si="66"/>
        <v>0</v>
      </c>
      <c r="P319" s="97">
        <f t="shared" ca="1" si="67"/>
        <v>0</v>
      </c>
      <c r="Q319" s="97">
        <f t="shared" ca="1" si="68"/>
        <v>0</v>
      </c>
      <c r="R319" s="32">
        <f t="shared" ca="1" si="59"/>
        <v>0.17035027772432934</v>
      </c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</row>
    <row r="320" spans="1:35" x14ac:dyDescent="0.2">
      <c r="A320" s="94"/>
      <c r="B320" s="94"/>
      <c r="C320" s="94"/>
      <c r="D320" s="96">
        <f t="shared" si="56"/>
        <v>0</v>
      </c>
      <c r="E320" s="96">
        <f t="shared" si="56"/>
        <v>0</v>
      </c>
      <c r="F320" s="97">
        <f t="shared" si="57"/>
        <v>0</v>
      </c>
      <c r="G320" s="97">
        <f t="shared" si="57"/>
        <v>0</v>
      </c>
      <c r="H320" s="97">
        <f t="shared" si="60"/>
        <v>0</v>
      </c>
      <c r="I320" s="97">
        <f t="shared" si="61"/>
        <v>0</v>
      </c>
      <c r="J320" s="97">
        <f t="shared" si="62"/>
        <v>0</v>
      </c>
      <c r="K320" s="97">
        <f t="shared" si="63"/>
        <v>0</v>
      </c>
      <c r="L320" s="97">
        <f t="shared" si="64"/>
        <v>0</v>
      </c>
      <c r="M320" s="97">
        <f t="shared" ca="1" si="58"/>
        <v>-0.17035027772432934</v>
      </c>
      <c r="N320" s="97">
        <f t="shared" ca="1" si="65"/>
        <v>0</v>
      </c>
      <c r="O320" s="98">
        <f t="shared" ca="1" si="66"/>
        <v>0</v>
      </c>
      <c r="P320" s="97">
        <f t="shared" ca="1" si="67"/>
        <v>0</v>
      </c>
      <c r="Q320" s="97">
        <f t="shared" ca="1" si="68"/>
        <v>0</v>
      </c>
      <c r="R320" s="32">
        <f t="shared" ca="1" si="59"/>
        <v>0.17035027772432934</v>
      </c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</row>
    <row r="321" spans="1:35" x14ac:dyDescent="0.2">
      <c r="A321" s="94"/>
      <c r="B321" s="94"/>
      <c r="C321" s="94"/>
      <c r="D321" s="96">
        <f t="shared" si="56"/>
        <v>0</v>
      </c>
      <c r="E321" s="96">
        <f t="shared" si="56"/>
        <v>0</v>
      </c>
      <c r="F321" s="97">
        <f t="shared" si="57"/>
        <v>0</v>
      </c>
      <c r="G321" s="97">
        <f t="shared" si="57"/>
        <v>0</v>
      </c>
      <c r="H321" s="97">
        <f t="shared" si="60"/>
        <v>0</v>
      </c>
      <c r="I321" s="97">
        <f t="shared" si="61"/>
        <v>0</v>
      </c>
      <c r="J321" s="97">
        <f t="shared" si="62"/>
        <v>0</v>
      </c>
      <c r="K321" s="97">
        <f t="shared" si="63"/>
        <v>0</v>
      </c>
      <c r="L321" s="97">
        <f t="shared" si="64"/>
        <v>0</v>
      </c>
      <c r="M321" s="97">
        <f t="shared" ca="1" si="58"/>
        <v>-0.17035027772432934</v>
      </c>
      <c r="N321" s="97">
        <f t="shared" ca="1" si="65"/>
        <v>0</v>
      </c>
      <c r="O321" s="98">
        <f t="shared" ca="1" si="66"/>
        <v>0</v>
      </c>
      <c r="P321" s="97">
        <f t="shared" ca="1" si="67"/>
        <v>0</v>
      </c>
      <c r="Q321" s="97">
        <f t="shared" ca="1" si="68"/>
        <v>0</v>
      </c>
      <c r="R321" s="32">
        <f t="shared" ca="1" si="59"/>
        <v>0.17035027772432934</v>
      </c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</row>
    <row r="322" spans="1:35" x14ac:dyDescent="0.2">
      <c r="A322" s="94"/>
      <c r="B322" s="94"/>
      <c r="C322" s="94"/>
      <c r="D322" s="96">
        <f t="shared" si="56"/>
        <v>0</v>
      </c>
      <c r="E322" s="96">
        <f t="shared" si="56"/>
        <v>0</v>
      </c>
      <c r="F322" s="97">
        <f t="shared" si="57"/>
        <v>0</v>
      </c>
      <c r="G322" s="97">
        <f t="shared" si="57"/>
        <v>0</v>
      </c>
      <c r="H322" s="97">
        <f t="shared" si="60"/>
        <v>0</v>
      </c>
      <c r="I322" s="97">
        <f t="shared" si="61"/>
        <v>0</v>
      </c>
      <c r="J322" s="97">
        <f t="shared" si="62"/>
        <v>0</v>
      </c>
      <c r="K322" s="97">
        <f t="shared" si="63"/>
        <v>0</v>
      </c>
      <c r="L322" s="97">
        <f t="shared" si="64"/>
        <v>0</v>
      </c>
      <c r="M322" s="97">
        <f t="shared" ca="1" si="58"/>
        <v>-0.17035027772432934</v>
      </c>
      <c r="N322" s="97">
        <f t="shared" ca="1" si="65"/>
        <v>0</v>
      </c>
      <c r="O322" s="98">
        <f t="shared" ca="1" si="66"/>
        <v>0</v>
      </c>
      <c r="P322" s="97">
        <f t="shared" ca="1" si="67"/>
        <v>0</v>
      </c>
      <c r="Q322" s="97">
        <f t="shared" ca="1" si="68"/>
        <v>0</v>
      </c>
      <c r="R322" s="32">
        <f t="shared" ca="1" si="59"/>
        <v>0.17035027772432934</v>
      </c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</row>
    <row r="323" spans="1:35" x14ac:dyDescent="0.2">
      <c r="A323" s="94"/>
      <c r="B323" s="94"/>
      <c r="C323" s="94"/>
      <c r="D323" s="96">
        <f t="shared" si="56"/>
        <v>0</v>
      </c>
      <c r="E323" s="96">
        <f t="shared" si="56"/>
        <v>0</v>
      </c>
      <c r="F323" s="97">
        <f t="shared" si="57"/>
        <v>0</v>
      </c>
      <c r="G323" s="97">
        <f t="shared" si="57"/>
        <v>0</v>
      </c>
      <c r="H323" s="97">
        <f t="shared" si="60"/>
        <v>0</v>
      </c>
      <c r="I323" s="97">
        <f t="shared" si="61"/>
        <v>0</v>
      </c>
      <c r="J323" s="97">
        <f t="shared" si="62"/>
        <v>0</v>
      </c>
      <c r="K323" s="97">
        <f t="shared" si="63"/>
        <v>0</v>
      </c>
      <c r="L323" s="97">
        <f t="shared" si="64"/>
        <v>0</v>
      </c>
      <c r="M323" s="97">
        <f t="shared" ca="1" si="58"/>
        <v>-0.17035027772432934</v>
      </c>
      <c r="N323" s="97">
        <f t="shared" ca="1" si="65"/>
        <v>0</v>
      </c>
      <c r="O323" s="98">
        <f t="shared" ca="1" si="66"/>
        <v>0</v>
      </c>
      <c r="P323" s="97">
        <f t="shared" ca="1" si="67"/>
        <v>0</v>
      </c>
      <c r="Q323" s="97">
        <f t="shared" ca="1" si="68"/>
        <v>0</v>
      </c>
      <c r="R323" s="32">
        <f t="shared" ca="1" si="59"/>
        <v>0.17035027772432934</v>
      </c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</row>
    <row r="324" spans="1:35" x14ac:dyDescent="0.2">
      <c r="A324" s="94"/>
      <c r="B324" s="94"/>
      <c r="C324" s="94"/>
      <c r="D324" s="96">
        <f t="shared" si="56"/>
        <v>0</v>
      </c>
      <c r="E324" s="96">
        <f t="shared" si="56"/>
        <v>0</v>
      </c>
      <c r="F324" s="97">
        <f t="shared" si="57"/>
        <v>0</v>
      </c>
      <c r="G324" s="97">
        <f t="shared" si="57"/>
        <v>0</v>
      </c>
      <c r="H324" s="97">
        <f t="shared" si="60"/>
        <v>0</v>
      </c>
      <c r="I324" s="97">
        <f t="shared" si="61"/>
        <v>0</v>
      </c>
      <c r="J324" s="97">
        <f t="shared" si="62"/>
        <v>0</v>
      </c>
      <c r="K324" s="97">
        <f t="shared" si="63"/>
        <v>0</v>
      </c>
      <c r="L324" s="97">
        <f t="shared" si="64"/>
        <v>0</v>
      </c>
      <c r="M324" s="97">
        <f t="shared" ca="1" si="58"/>
        <v>-0.17035027772432934</v>
      </c>
      <c r="N324" s="97">
        <f t="shared" ca="1" si="65"/>
        <v>0</v>
      </c>
      <c r="O324" s="98">
        <f t="shared" ca="1" si="66"/>
        <v>0</v>
      </c>
      <c r="P324" s="97">
        <f t="shared" ca="1" si="67"/>
        <v>0</v>
      </c>
      <c r="Q324" s="97">
        <f t="shared" ca="1" si="68"/>
        <v>0</v>
      </c>
      <c r="R324" s="32">
        <f t="shared" ca="1" si="59"/>
        <v>0.17035027772432934</v>
      </c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</row>
    <row r="325" spans="1:35" x14ac:dyDescent="0.2">
      <c r="A325" s="94"/>
      <c r="B325" s="94"/>
      <c r="C325" s="94"/>
      <c r="D325" s="96">
        <f t="shared" si="56"/>
        <v>0</v>
      </c>
      <c r="E325" s="96">
        <f t="shared" si="56"/>
        <v>0</v>
      </c>
      <c r="F325" s="97">
        <f t="shared" si="57"/>
        <v>0</v>
      </c>
      <c r="G325" s="97">
        <f t="shared" si="57"/>
        <v>0</v>
      </c>
      <c r="H325" s="97">
        <f t="shared" si="60"/>
        <v>0</v>
      </c>
      <c r="I325" s="97">
        <f t="shared" si="61"/>
        <v>0</v>
      </c>
      <c r="J325" s="97">
        <f t="shared" si="62"/>
        <v>0</v>
      </c>
      <c r="K325" s="97">
        <f t="shared" si="63"/>
        <v>0</v>
      </c>
      <c r="L325" s="97">
        <f t="shared" si="64"/>
        <v>0</v>
      </c>
      <c r="M325" s="97">
        <f t="shared" ca="1" si="58"/>
        <v>-0.17035027772432934</v>
      </c>
      <c r="N325" s="97">
        <f t="shared" ca="1" si="65"/>
        <v>0</v>
      </c>
      <c r="O325" s="98">
        <f t="shared" ca="1" si="66"/>
        <v>0</v>
      </c>
      <c r="P325" s="97">
        <f t="shared" ca="1" si="67"/>
        <v>0</v>
      </c>
      <c r="Q325" s="97">
        <f t="shared" ca="1" si="68"/>
        <v>0</v>
      </c>
      <c r="R325" s="32">
        <f t="shared" ca="1" si="59"/>
        <v>0.17035027772432934</v>
      </c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</row>
    <row r="326" spans="1:35" x14ac:dyDescent="0.2">
      <c r="A326" s="94"/>
      <c r="B326" s="94"/>
      <c r="C326" s="94"/>
      <c r="D326" s="96">
        <f t="shared" si="56"/>
        <v>0</v>
      </c>
      <c r="E326" s="96">
        <f t="shared" si="56"/>
        <v>0</v>
      </c>
      <c r="F326" s="97">
        <f t="shared" si="57"/>
        <v>0</v>
      </c>
      <c r="G326" s="97">
        <f t="shared" si="57"/>
        <v>0</v>
      </c>
      <c r="H326" s="97">
        <f t="shared" si="60"/>
        <v>0</v>
      </c>
      <c r="I326" s="97">
        <f t="shared" si="61"/>
        <v>0</v>
      </c>
      <c r="J326" s="97">
        <f t="shared" si="62"/>
        <v>0</v>
      </c>
      <c r="K326" s="97">
        <f t="shared" si="63"/>
        <v>0</v>
      </c>
      <c r="L326" s="97">
        <f t="shared" si="64"/>
        <v>0</v>
      </c>
      <c r="M326" s="97">
        <f t="shared" ca="1" si="58"/>
        <v>-0.17035027772432934</v>
      </c>
      <c r="N326" s="97">
        <f t="shared" ca="1" si="65"/>
        <v>0</v>
      </c>
      <c r="O326" s="98">
        <f t="shared" ca="1" si="66"/>
        <v>0</v>
      </c>
      <c r="P326" s="97">
        <f t="shared" ca="1" si="67"/>
        <v>0</v>
      </c>
      <c r="Q326" s="97">
        <f t="shared" ca="1" si="68"/>
        <v>0</v>
      </c>
      <c r="R326" s="32">
        <f t="shared" ca="1" si="59"/>
        <v>0.17035027772432934</v>
      </c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</row>
    <row r="327" spans="1:35" x14ac:dyDescent="0.2">
      <c r="A327" s="94"/>
      <c r="B327" s="94"/>
      <c r="C327" s="94"/>
      <c r="D327" s="96">
        <f t="shared" si="56"/>
        <v>0</v>
      </c>
      <c r="E327" s="96">
        <f t="shared" si="56"/>
        <v>0</v>
      </c>
      <c r="F327" s="97">
        <f t="shared" si="57"/>
        <v>0</v>
      </c>
      <c r="G327" s="97">
        <f t="shared" si="57"/>
        <v>0</v>
      </c>
      <c r="H327" s="97">
        <f t="shared" si="60"/>
        <v>0</v>
      </c>
      <c r="I327" s="97">
        <f t="shared" si="61"/>
        <v>0</v>
      </c>
      <c r="J327" s="97">
        <f t="shared" si="62"/>
        <v>0</v>
      </c>
      <c r="K327" s="97">
        <f t="shared" si="63"/>
        <v>0</v>
      </c>
      <c r="L327" s="97">
        <f t="shared" si="64"/>
        <v>0</v>
      </c>
      <c r="M327" s="97">
        <f t="shared" ca="1" si="58"/>
        <v>-0.17035027772432934</v>
      </c>
      <c r="N327" s="97">
        <f t="shared" ca="1" si="65"/>
        <v>0</v>
      </c>
      <c r="O327" s="98">
        <f t="shared" ca="1" si="66"/>
        <v>0</v>
      </c>
      <c r="P327" s="97">
        <f t="shared" ca="1" si="67"/>
        <v>0</v>
      </c>
      <c r="Q327" s="97">
        <f t="shared" ca="1" si="68"/>
        <v>0</v>
      </c>
      <c r="R327" s="32">
        <f t="shared" ca="1" si="59"/>
        <v>0.17035027772432934</v>
      </c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</row>
    <row r="328" spans="1:35" x14ac:dyDescent="0.2">
      <c r="A328" s="94"/>
      <c r="B328" s="94"/>
      <c r="C328" s="94"/>
      <c r="D328" s="96">
        <f t="shared" si="56"/>
        <v>0</v>
      </c>
      <c r="E328" s="96">
        <f t="shared" si="56"/>
        <v>0</v>
      </c>
      <c r="F328" s="97">
        <f t="shared" si="57"/>
        <v>0</v>
      </c>
      <c r="G328" s="97">
        <f t="shared" si="57"/>
        <v>0</v>
      </c>
      <c r="H328" s="97">
        <f t="shared" si="60"/>
        <v>0</v>
      </c>
      <c r="I328" s="97">
        <f t="shared" si="61"/>
        <v>0</v>
      </c>
      <c r="J328" s="97">
        <f t="shared" si="62"/>
        <v>0</v>
      </c>
      <c r="K328" s="97">
        <f t="shared" si="63"/>
        <v>0</v>
      </c>
      <c r="L328" s="97">
        <f t="shared" si="64"/>
        <v>0</v>
      </c>
      <c r="M328" s="97">
        <f t="shared" ca="1" si="58"/>
        <v>-0.17035027772432934</v>
      </c>
      <c r="N328" s="97">
        <f t="shared" ca="1" si="65"/>
        <v>0</v>
      </c>
      <c r="O328" s="98">
        <f t="shared" ca="1" si="66"/>
        <v>0</v>
      </c>
      <c r="P328" s="97">
        <f t="shared" ca="1" si="67"/>
        <v>0</v>
      </c>
      <c r="Q328" s="97">
        <f t="shared" ca="1" si="68"/>
        <v>0</v>
      </c>
      <c r="R328" s="32">
        <f t="shared" ca="1" si="59"/>
        <v>0.17035027772432934</v>
      </c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</row>
    <row r="329" spans="1:35" x14ac:dyDescent="0.2">
      <c r="A329" s="94"/>
      <c r="B329" s="94"/>
      <c r="C329" s="94"/>
      <c r="D329" s="96">
        <f t="shared" si="56"/>
        <v>0</v>
      </c>
      <c r="E329" s="96">
        <f t="shared" si="56"/>
        <v>0</v>
      </c>
      <c r="F329" s="97">
        <f t="shared" si="57"/>
        <v>0</v>
      </c>
      <c r="G329" s="97">
        <f t="shared" si="57"/>
        <v>0</v>
      </c>
      <c r="H329" s="97">
        <f t="shared" si="60"/>
        <v>0</v>
      </c>
      <c r="I329" s="97">
        <f t="shared" si="61"/>
        <v>0</v>
      </c>
      <c r="J329" s="97">
        <f t="shared" si="62"/>
        <v>0</v>
      </c>
      <c r="K329" s="97">
        <f t="shared" si="63"/>
        <v>0</v>
      </c>
      <c r="L329" s="97">
        <f t="shared" si="64"/>
        <v>0</v>
      </c>
      <c r="M329" s="97">
        <f t="shared" ca="1" si="58"/>
        <v>-0.17035027772432934</v>
      </c>
      <c r="N329" s="97">
        <f t="shared" ca="1" si="65"/>
        <v>0</v>
      </c>
      <c r="O329" s="98">
        <f t="shared" ca="1" si="66"/>
        <v>0</v>
      </c>
      <c r="P329" s="97">
        <f t="shared" ca="1" si="67"/>
        <v>0</v>
      </c>
      <c r="Q329" s="97">
        <f t="shared" ca="1" si="68"/>
        <v>0</v>
      </c>
      <c r="R329" s="32">
        <f t="shared" ca="1" si="59"/>
        <v>0.17035027772432934</v>
      </c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</row>
    <row r="330" spans="1:35" x14ac:dyDescent="0.2">
      <c r="A330" s="94"/>
      <c r="B330" s="94"/>
      <c r="C330" s="94"/>
      <c r="D330" s="96">
        <f t="shared" si="56"/>
        <v>0</v>
      </c>
      <c r="E330" s="96">
        <f t="shared" si="56"/>
        <v>0</v>
      </c>
      <c r="F330" s="97">
        <f t="shared" si="57"/>
        <v>0</v>
      </c>
      <c r="G330" s="97">
        <f t="shared" si="57"/>
        <v>0</v>
      </c>
      <c r="H330" s="97">
        <f t="shared" si="60"/>
        <v>0</v>
      </c>
      <c r="I330" s="97">
        <f t="shared" si="61"/>
        <v>0</v>
      </c>
      <c r="J330" s="97">
        <f t="shared" si="62"/>
        <v>0</v>
      </c>
      <c r="K330" s="97">
        <f t="shared" si="63"/>
        <v>0</v>
      </c>
      <c r="L330" s="97">
        <f t="shared" si="64"/>
        <v>0</v>
      </c>
      <c r="M330" s="97">
        <f t="shared" ca="1" si="58"/>
        <v>-0.17035027772432934</v>
      </c>
      <c r="N330" s="97">
        <f t="shared" ca="1" si="65"/>
        <v>0</v>
      </c>
      <c r="O330" s="98">
        <f t="shared" ca="1" si="66"/>
        <v>0</v>
      </c>
      <c r="P330" s="97">
        <f t="shared" ca="1" si="67"/>
        <v>0</v>
      </c>
      <c r="Q330" s="97">
        <f t="shared" ca="1" si="68"/>
        <v>0</v>
      </c>
      <c r="R330" s="32">
        <f t="shared" ca="1" si="59"/>
        <v>0.17035027772432934</v>
      </c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</row>
    <row r="331" spans="1:35" x14ac:dyDescent="0.2">
      <c r="A331" s="94"/>
      <c r="B331" s="94"/>
      <c r="C331" s="94"/>
      <c r="D331" s="96">
        <f t="shared" si="56"/>
        <v>0</v>
      </c>
      <c r="E331" s="96">
        <f t="shared" si="56"/>
        <v>0</v>
      </c>
      <c r="F331" s="97">
        <f t="shared" si="57"/>
        <v>0</v>
      </c>
      <c r="G331" s="97">
        <f t="shared" si="57"/>
        <v>0</v>
      </c>
      <c r="H331" s="97">
        <f t="shared" si="60"/>
        <v>0</v>
      </c>
      <c r="I331" s="97">
        <f t="shared" si="61"/>
        <v>0</v>
      </c>
      <c r="J331" s="97">
        <f t="shared" si="62"/>
        <v>0</v>
      </c>
      <c r="K331" s="97">
        <f t="shared" si="63"/>
        <v>0</v>
      </c>
      <c r="L331" s="97">
        <f t="shared" si="64"/>
        <v>0</v>
      </c>
      <c r="M331" s="97">
        <f t="shared" ca="1" si="58"/>
        <v>-0.17035027772432934</v>
      </c>
      <c r="N331" s="97">
        <f t="shared" ca="1" si="65"/>
        <v>0</v>
      </c>
      <c r="O331" s="98">
        <f t="shared" ca="1" si="66"/>
        <v>0</v>
      </c>
      <c r="P331" s="97">
        <f t="shared" ca="1" si="67"/>
        <v>0</v>
      </c>
      <c r="Q331" s="97">
        <f t="shared" ca="1" si="68"/>
        <v>0</v>
      </c>
      <c r="R331" s="32">
        <f t="shared" ca="1" si="59"/>
        <v>0.17035027772432934</v>
      </c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</row>
    <row r="332" spans="1:35" x14ac:dyDescent="0.2">
      <c r="A332" s="94"/>
      <c r="B332" s="94"/>
      <c r="C332" s="94"/>
      <c r="D332" s="96">
        <f t="shared" si="56"/>
        <v>0</v>
      </c>
      <c r="E332" s="96">
        <f t="shared" si="56"/>
        <v>0</v>
      </c>
      <c r="F332" s="97">
        <f t="shared" si="57"/>
        <v>0</v>
      </c>
      <c r="G332" s="97">
        <f t="shared" si="57"/>
        <v>0</v>
      </c>
      <c r="H332" s="97">
        <f t="shared" si="60"/>
        <v>0</v>
      </c>
      <c r="I332" s="97">
        <f t="shared" si="61"/>
        <v>0</v>
      </c>
      <c r="J332" s="97">
        <f t="shared" si="62"/>
        <v>0</v>
      </c>
      <c r="K332" s="97">
        <f t="shared" si="63"/>
        <v>0</v>
      </c>
      <c r="L332" s="97">
        <f t="shared" si="64"/>
        <v>0</v>
      </c>
      <c r="M332" s="97">
        <f t="shared" ca="1" si="58"/>
        <v>-0.17035027772432934</v>
      </c>
      <c r="N332" s="97">
        <f t="shared" ca="1" si="65"/>
        <v>0</v>
      </c>
      <c r="O332" s="98">
        <f t="shared" ca="1" si="66"/>
        <v>0</v>
      </c>
      <c r="P332" s="97">
        <f t="shared" ca="1" si="67"/>
        <v>0</v>
      </c>
      <c r="Q332" s="97">
        <f t="shared" ca="1" si="68"/>
        <v>0</v>
      </c>
      <c r="R332" s="32">
        <f t="shared" ca="1" si="59"/>
        <v>0.17035027772432934</v>
      </c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</row>
    <row r="333" spans="1:35" x14ac:dyDescent="0.2">
      <c r="A333" s="94"/>
      <c r="B333" s="94"/>
      <c r="C333" s="94"/>
      <c r="D333" s="96">
        <f t="shared" si="56"/>
        <v>0</v>
      </c>
      <c r="E333" s="96">
        <f t="shared" si="56"/>
        <v>0</v>
      </c>
      <c r="F333" s="97">
        <f t="shared" si="57"/>
        <v>0</v>
      </c>
      <c r="G333" s="97">
        <f t="shared" si="57"/>
        <v>0</v>
      </c>
      <c r="H333" s="97">
        <f t="shared" si="60"/>
        <v>0</v>
      </c>
      <c r="I333" s="97">
        <f t="shared" si="61"/>
        <v>0</v>
      </c>
      <c r="J333" s="97">
        <f t="shared" si="62"/>
        <v>0</v>
      </c>
      <c r="K333" s="97">
        <f t="shared" si="63"/>
        <v>0</v>
      </c>
      <c r="L333" s="97">
        <f t="shared" si="64"/>
        <v>0</v>
      </c>
      <c r="M333" s="97">
        <f t="shared" ca="1" si="58"/>
        <v>-0.17035027772432934</v>
      </c>
      <c r="N333" s="97">
        <f t="shared" ca="1" si="65"/>
        <v>0</v>
      </c>
      <c r="O333" s="98">
        <f t="shared" ca="1" si="66"/>
        <v>0</v>
      </c>
      <c r="P333" s="97">
        <f t="shared" ca="1" si="67"/>
        <v>0</v>
      </c>
      <c r="Q333" s="97">
        <f t="shared" ca="1" si="68"/>
        <v>0</v>
      </c>
      <c r="R333" s="32">
        <f t="shared" ca="1" si="59"/>
        <v>0.17035027772432934</v>
      </c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</row>
    <row r="334" spans="1:35" x14ac:dyDescent="0.2">
      <c r="A334" s="94"/>
      <c r="B334" s="94"/>
      <c r="C334" s="94"/>
      <c r="D334" s="96">
        <f t="shared" si="56"/>
        <v>0</v>
      </c>
      <c r="E334" s="96">
        <f t="shared" si="56"/>
        <v>0</v>
      </c>
      <c r="F334" s="97">
        <f t="shared" si="57"/>
        <v>0</v>
      </c>
      <c r="G334" s="97">
        <f t="shared" si="57"/>
        <v>0</v>
      </c>
      <c r="H334" s="97">
        <f t="shared" si="60"/>
        <v>0</v>
      </c>
      <c r="I334" s="97">
        <f t="shared" si="61"/>
        <v>0</v>
      </c>
      <c r="J334" s="97">
        <f t="shared" si="62"/>
        <v>0</v>
      </c>
      <c r="K334" s="97">
        <f t="shared" si="63"/>
        <v>0</v>
      </c>
      <c r="L334" s="97">
        <f t="shared" si="64"/>
        <v>0</v>
      </c>
      <c r="M334" s="97">
        <f t="shared" ca="1" si="58"/>
        <v>-0.17035027772432934</v>
      </c>
      <c r="N334" s="97">
        <f t="shared" ca="1" si="65"/>
        <v>0</v>
      </c>
      <c r="O334" s="98">
        <f t="shared" ca="1" si="66"/>
        <v>0</v>
      </c>
      <c r="P334" s="97">
        <f t="shared" ca="1" si="67"/>
        <v>0</v>
      </c>
      <c r="Q334" s="97">
        <f t="shared" ca="1" si="68"/>
        <v>0</v>
      </c>
      <c r="R334" s="32">
        <f t="shared" ca="1" si="59"/>
        <v>0.17035027772432934</v>
      </c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</row>
    <row r="335" spans="1:35" x14ac:dyDescent="0.2">
      <c r="A335" s="94"/>
      <c r="B335" s="94"/>
      <c r="C335" s="94"/>
      <c r="D335" s="96">
        <f>A335/A$18</f>
        <v>0</v>
      </c>
      <c r="E335" s="96">
        <f>B335/B$18</f>
        <v>0</v>
      </c>
      <c r="F335" s="97">
        <f>$C335*D335</f>
        <v>0</v>
      </c>
      <c r="G335" s="97">
        <f>$C335*E335</f>
        <v>0</v>
      </c>
      <c r="H335" s="97">
        <f>C335*D335*D335</f>
        <v>0</v>
      </c>
      <c r="I335" s="97">
        <f>C335*D335*D335*D335</f>
        <v>0</v>
      </c>
      <c r="J335" s="97">
        <f>C335*D335*D335*D335*D335</f>
        <v>0</v>
      </c>
      <c r="K335" s="97">
        <f>C335*E335*D335</f>
        <v>0</v>
      </c>
      <c r="L335" s="97">
        <f>C335*E335*D335*D335</f>
        <v>0</v>
      </c>
      <c r="M335" s="97">
        <f t="shared" ca="1" si="58"/>
        <v>-0.17035027772432934</v>
      </c>
      <c r="N335" s="97">
        <f ca="1">C335*(M335-E335)^2</f>
        <v>0</v>
      </c>
      <c r="O335" s="98">
        <f ca="1">(C335*O$1-O$2*F335+O$3*H335)^2</f>
        <v>0</v>
      </c>
      <c r="P335" s="97">
        <f ca="1">(-C335*O$2+O$4*F335-O$5*H335)^2</f>
        <v>0</v>
      </c>
      <c r="Q335" s="97">
        <f ca="1">+(C335*O$3-F335*O$5+H335*O$6)^2</f>
        <v>0</v>
      </c>
      <c r="R335" s="32">
        <f t="shared" ca="1" si="59"/>
        <v>0.17035027772432934</v>
      </c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</row>
    <row r="336" spans="1:35" x14ac:dyDescent="0.2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</row>
    <row r="337" spans="1:35" x14ac:dyDescent="0.2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</row>
    <row r="338" spans="1:35" x14ac:dyDescent="0.2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</row>
    <row r="339" spans="1:35" x14ac:dyDescent="0.2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</row>
    <row r="340" spans="1:35" x14ac:dyDescent="0.2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</row>
    <row r="341" spans="1:35" x14ac:dyDescent="0.2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</row>
    <row r="342" spans="1:35" x14ac:dyDescent="0.2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</row>
    <row r="343" spans="1:35" x14ac:dyDescent="0.2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</row>
    <row r="344" spans="1:35" x14ac:dyDescent="0.2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</row>
    <row r="345" spans="1:35" x14ac:dyDescent="0.2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</row>
    <row r="346" spans="1:35" x14ac:dyDescent="0.2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</row>
    <row r="347" spans="1:35" x14ac:dyDescent="0.2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</row>
    <row r="348" spans="1:35" x14ac:dyDescent="0.2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</row>
    <row r="349" spans="1:35" x14ac:dyDescent="0.2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</row>
    <row r="350" spans="1:35" x14ac:dyDescent="0.2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</row>
    <row r="351" spans="1:35" x14ac:dyDescent="0.2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</row>
    <row r="352" spans="1:35" x14ac:dyDescent="0.2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</row>
    <row r="353" spans="1:35" x14ac:dyDescent="0.2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</row>
    <row r="354" spans="1:35" x14ac:dyDescent="0.2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</row>
    <row r="355" spans="1:35" x14ac:dyDescent="0.2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</row>
    <row r="356" spans="1:35" x14ac:dyDescent="0.2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</row>
    <row r="357" spans="1:35" x14ac:dyDescent="0.2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</row>
    <row r="358" spans="1:35" x14ac:dyDescent="0.2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</row>
    <row r="359" spans="1:35" x14ac:dyDescent="0.2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</row>
    <row r="360" spans="1:35" x14ac:dyDescent="0.2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</row>
    <row r="361" spans="1:35" x14ac:dyDescent="0.2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</row>
    <row r="362" spans="1:35" x14ac:dyDescent="0.2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</row>
    <row r="363" spans="1:35" x14ac:dyDescent="0.2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</row>
    <row r="364" spans="1:35" x14ac:dyDescent="0.2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</row>
    <row r="365" spans="1:35" x14ac:dyDescent="0.2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</row>
    <row r="366" spans="1:35" x14ac:dyDescent="0.2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</row>
    <row r="367" spans="1:35" x14ac:dyDescent="0.2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</row>
    <row r="368" spans="1:35" x14ac:dyDescent="0.2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</row>
    <row r="369" spans="1:35" x14ac:dyDescent="0.2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</row>
    <row r="370" spans="1:35" x14ac:dyDescent="0.2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</row>
    <row r="371" spans="1:35" x14ac:dyDescent="0.2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</row>
    <row r="372" spans="1:35" x14ac:dyDescent="0.2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</row>
    <row r="373" spans="1:35" x14ac:dyDescent="0.2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</row>
    <row r="374" spans="1:35" x14ac:dyDescent="0.2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</row>
    <row r="375" spans="1:35" x14ac:dyDescent="0.2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</row>
    <row r="376" spans="1:35" x14ac:dyDescent="0.2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</row>
    <row r="377" spans="1:35" x14ac:dyDescent="0.2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</row>
    <row r="378" spans="1:35" x14ac:dyDescent="0.2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</row>
    <row r="379" spans="1:35" x14ac:dyDescent="0.2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</row>
    <row r="380" spans="1:35" x14ac:dyDescent="0.2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</row>
    <row r="381" spans="1:35" x14ac:dyDescent="0.2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</row>
    <row r="382" spans="1:35" x14ac:dyDescent="0.2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</row>
    <row r="383" spans="1:35" x14ac:dyDescent="0.2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</row>
    <row r="384" spans="1:35" x14ac:dyDescent="0.2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</row>
    <row r="385" spans="1:35" x14ac:dyDescent="0.2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</row>
    <row r="386" spans="1:35" x14ac:dyDescent="0.2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</row>
    <row r="387" spans="1:35" x14ac:dyDescent="0.2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</row>
    <row r="388" spans="1:35" x14ac:dyDescent="0.2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</row>
    <row r="389" spans="1:35" x14ac:dyDescent="0.2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</row>
    <row r="390" spans="1:35" x14ac:dyDescent="0.2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</row>
    <row r="391" spans="1:35" x14ac:dyDescent="0.2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</row>
    <row r="392" spans="1:35" x14ac:dyDescent="0.2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</row>
    <row r="393" spans="1:35" x14ac:dyDescent="0.2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</row>
    <row r="394" spans="1:35" x14ac:dyDescent="0.2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</row>
    <row r="395" spans="1:35" x14ac:dyDescent="0.2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</row>
    <row r="396" spans="1:35" x14ac:dyDescent="0.2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</row>
    <row r="397" spans="1:35" x14ac:dyDescent="0.2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</row>
    <row r="398" spans="1:35" x14ac:dyDescent="0.2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</row>
    <row r="399" spans="1:35" x14ac:dyDescent="0.2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</row>
    <row r="400" spans="1:35" x14ac:dyDescent="0.2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</row>
    <row r="401" spans="1:35" x14ac:dyDescent="0.2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</row>
    <row r="402" spans="1:35" x14ac:dyDescent="0.2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</row>
    <row r="403" spans="1:35" x14ac:dyDescent="0.2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</row>
    <row r="404" spans="1:35" x14ac:dyDescent="0.2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</row>
    <row r="405" spans="1:35" x14ac:dyDescent="0.2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</row>
    <row r="406" spans="1:35" x14ac:dyDescent="0.2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</row>
    <row r="407" spans="1:35" x14ac:dyDescent="0.2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</row>
    <row r="408" spans="1:35" x14ac:dyDescent="0.2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</row>
    <row r="409" spans="1:35" x14ac:dyDescent="0.2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</row>
    <row r="410" spans="1:35" x14ac:dyDescent="0.2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</row>
    <row r="411" spans="1:35" x14ac:dyDescent="0.2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</row>
    <row r="412" spans="1:35" x14ac:dyDescent="0.2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</row>
    <row r="413" spans="1:35" x14ac:dyDescent="0.2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</row>
    <row r="414" spans="1:35" x14ac:dyDescent="0.2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</row>
    <row r="415" spans="1:35" x14ac:dyDescent="0.2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</row>
    <row r="416" spans="1:35" x14ac:dyDescent="0.2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</row>
    <row r="417" spans="1:35" x14ac:dyDescent="0.2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</row>
    <row r="418" spans="1:35" x14ac:dyDescent="0.2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</row>
    <row r="419" spans="1:35" x14ac:dyDescent="0.2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</row>
    <row r="420" spans="1:35" x14ac:dyDescent="0.2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</row>
    <row r="421" spans="1:35" x14ac:dyDescent="0.2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</row>
    <row r="422" spans="1:35" x14ac:dyDescent="0.2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</row>
    <row r="423" spans="1:35" x14ac:dyDescent="0.2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</row>
    <row r="424" spans="1:35" x14ac:dyDescent="0.2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</row>
    <row r="425" spans="1:35" x14ac:dyDescent="0.2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</row>
    <row r="426" spans="1:35" x14ac:dyDescent="0.2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</row>
    <row r="427" spans="1:35" x14ac:dyDescent="0.2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</row>
    <row r="428" spans="1:35" x14ac:dyDescent="0.2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</row>
    <row r="429" spans="1:35" x14ac:dyDescent="0.2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</row>
    <row r="430" spans="1:35" x14ac:dyDescent="0.2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</row>
    <row r="431" spans="1:35" x14ac:dyDescent="0.2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</row>
    <row r="432" spans="1:35" x14ac:dyDescent="0.2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</row>
    <row r="433" spans="1:35" x14ac:dyDescent="0.2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</row>
    <row r="434" spans="1:35" x14ac:dyDescent="0.2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</row>
    <row r="435" spans="1:35" x14ac:dyDescent="0.2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</row>
    <row r="436" spans="1:35" x14ac:dyDescent="0.2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</row>
    <row r="437" spans="1:35" x14ac:dyDescent="0.2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</row>
    <row r="438" spans="1:35" x14ac:dyDescent="0.2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</row>
    <row r="439" spans="1:35" x14ac:dyDescent="0.2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</row>
    <row r="440" spans="1:35" x14ac:dyDescent="0.2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</row>
    <row r="441" spans="1:35" x14ac:dyDescent="0.2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</row>
    <row r="442" spans="1:35" x14ac:dyDescent="0.2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</row>
    <row r="443" spans="1:35" x14ac:dyDescent="0.2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</row>
    <row r="444" spans="1:35" x14ac:dyDescent="0.2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</row>
    <row r="445" spans="1:35" x14ac:dyDescent="0.2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</row>
    <row r="446" spans="1:35" x14ac:dyDescent="0.2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</row>
    <row r="447" spans="1:35" x14ac:dyDescent="0.2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</row>
    <row r="448" spans="1:35" x14ac:dyDescent="0.2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</row>
    <row r="449" spans="1:35" x14ac:dyDescent="0.2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</row>
    <row r="450" spans="1:35" x14ac:dyDescent="0.2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</row>
    <row r="451" spans="1:35" x14ac:dyDescent="0.2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</row>
    <row r="452" spans="1:35" x14ac:dyDescent="0.2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</row>
    <row r="453" spans="1:35" x14ac:dyDescent="0.2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</row>
    <row r="454" spans="1:35" x14ac:dyDescent="0.2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</row>
    <row r="455" spans="1:35" x14ac:dyDescent="0.2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</row>
    <row r="456" spans="1:35" x14ac:dyDescent="0.2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</row>
    <row r="457" spans="1:35" x14ac:dyDescent="0.2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</row>
    <row r="458" spans="1:35" x14ac:dyDescent="0.2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</row>
    <row r="459" spans="1:35" x14ac:dyDescent="0.2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</row>
    <row r="460" spans="1:35" x14ac:dyDescent="0.2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</row>
    <row r="461" spans="1:35" x14ac:dyDescent="0.2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</row>
    <row r="462" spans="1:35" x14ac:dyDescent="0.2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32"/>
      <c r="AC462" s="32"/>
      <c r="AD462" s="32"/>
      <c r="AE462" s="32"/>
      <c r="AF462" s="32"/>
      <c r="AG462" s="32"/>
      <c r="AH462" s="32"/>
      <c r="AI462" s="32"/>
    </row>
    <row r="463" spans="1:35" x14ac:dyDescent="0.2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</row>
    <row r="464" spans="1:35" x14ac:dyDescent="0.2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</row>
    <row r="465" spans="1:35" x14ac:dyDescent="0.2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</row>
    <row r="466" spans="1:35" x14ac:dyDescent="0.2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</row>
    <row r="467" spans="1:35" x14ac:dyDescent="0.2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</row>
    <row r="468" spans="1:35" x14ac:dyDescent="0.2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  <c r="AF468" s="32"/>
      <c r="AG468" s="32"/>
      <c r="AH468" s="32"/>
      <c r="AI468" s="32"/>
    </row>
    <row r="469" spans="1:35" x14ac:dyDescent="0.2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  <c r="AE469" s="32"/>
      <c r="AF469" s="32"/>
      <c r="AG469" s="32"/>
      <c r="AH469" s="32"/>
      <c r="AI469" s="32"/>
    </row>
    <row r="470" spans="1:35" x14ac:dyDescent="0.2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32"/>
      <c r="AC470" s="32"/>
      <c r="AD470" s="32"/>
      <c r="AE470" s="32"/>
      <c r="AF470" s="32"/>
      <c r="AG470" s="32"/>
      <c r="AH470" s="32"/>
      <c r="AI470" s="32"/>
    </row>
    <row r="471" spans="1:35" x14ac:dyDescent="0.2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</row>
    <row r="472" spans="1:35" x14ac:dyDescent="0.2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</row>
    <row r="473" spans="1:35" x14ac:dyDescent="0.2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  <c r="AE473" s="32"/>
      <c r="AF473" s="32"/>
      <c r="AG473" s="32"/>
      <c r="AH473" s="32"/>
      <c r="AI473" s="32"/>
    </row>
    <row r="474" spans="1:35" x14ac:dyDescent="0.2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</row>
    <row r="475" spans="1:35" x14ac:dyDescent="0.2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</row>
    <row r="476" spans="1:35" x14ac:dyDescent="0.2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</row>
    <row r="477" spans="1:35" x14ac:dyDescent="0.2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</row>
    <row r="478" spans="1:35" x14ac:dyDescent="0.2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</row>
    <row r="479" spans="1:35" x14ac:dyDescent="0.2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</row>
    <row r="480" spans="1:35" x14ac:dyDescent="0.2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32"/>
      <c r="AC480" s="32"/>
      <c r="AD480" s="32"/>
      <c r="AE480" s="32"/>
      <c r="AF480" s="32"/>
      <c r="AG480" s="32"/>
      <c r="AH480" s="32"/>
      <c r="AI480" s="32"/>
    </row>
    <row r="481" spans="1:35" x14ac:dyDescent="0.2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</row>
    <row r="482" spans="1:35" x14ac:dyDescent="0.2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</row>
    <row r="483" spans="1:35" x14ac:dyDescent="0.2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F483" s="32"/>
      <c r="AG483" s="32"/>
      <c r="AH483" s="32"/>
      <c r="AI483" s="32"/>
    </row>
    <row r="484" spans="1:35" x14ac:dyDescent="0.2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</row>
    <row r="485" spans="1:35" x14ac:dyDescent="0.2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</row>
    <row r="486" spans="1:35" x14ac:dyDescent="0.2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</row>
    <row r="487" spans="1:35" x14ac:dyDescent="0.2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</row>
    <row r="488" spans="1:35" x14ac:dyDescent="0.2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</row>
    <row r="489" spans="1:35" x14ac:dyDescent="0.2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</row>
    <row r="490" spans="1:35" x14ac:dyDescent="0.2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</row>
    <row r="491" spans="1:35" x14ac:dyDescent="0.2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</row>
    <row r="492" spans="1:35" x14ac:dyDescent="0.2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</row>
    <row r="493" spans="1:35" x14ac:dyDescent="0.2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</row>
    <row r="494" spans="1:35" x14ac:dyDescent="0.2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</row>
    <row r="495" spans="1:35" x14ac:dyDescent="0.2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</row>
    <row r="496" spans="1:35" x14ac:dyDescent="0.2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</row>
    <row r="497" spans="1:35" x14ac:dyDescent="0.2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</row>
    <row r="498" spans="1:35" x14ac:dyDescent="0.2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</row>
    <row r="499" spans="1:35" x14ac:dyDescent="0.2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</row>
    <row r="500" spans="1:35" x14ac:dyDescent="0.2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</row>
    <row r="501" spans="1:35" x14ac:dyDescent="0.2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32"/>
      <c r="AC501" s="32"/>
      <c r="AD501" s="32"/>
      <c r="AE501" s="32"/>
      <c r="AF501" s="32"/>
      <c r="AG501" s="32"/>
      <c r="AH501" s="32"/>
      <c r="AI501" s="32"/>
    </row>
    <row r="502" spans="1:35" x14ac:dyDescent="0.2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</row>
    <row r="503" spans="1:35" x14ac:dyDescent="0.2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32"/>
      <c r="AC503" s="32"/>
      <c r="AD503" s="32"/>
      <c r="AE503" s="32"/>
      <c r="AF503" s="32"/>
      <c r="AG503" s="32"/>
      <c r="AH503" s="32"/>
      <c r="AI503" s="32"/>
    </row>
    <row r="504" spans="1:35" x14ac:dyDescent="0.2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</row>
    <row r="505" spans="1:35" x14ac:dyDescent="0.2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</row>
    <row r="506" spans="1:35" x14ac:dyDescent="0.2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32"/>
      <c r="AC506" s="32"/>
      <c r="AD506" s="32"/>
      <c r="AE506" s="32"/>
      <c r="AF506" s="32"/>
      <c r="AG506" s="32"/>
      <c r="AH506" s="32"/>
      <c r="AI506" s="32"/>
    </row>
    <row r="507" spans="1:35" x14ac:dyDescent="0.2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</row>
    <row r="508" spans="1:35" x14ac:dyDescent="0.2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</row>
    <row r="509" spans="1:35" x14ac:dyDescent="0.2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</row>
    <row r="510" spans="1:35" x14ac:dyDescent="0.2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32"/>
      <c r="AC510" s="32"/>
      <c r="AD510" s="32"/>
      <c r="AE510" s="32"/>
      <c r="AF510" s="32"/>
      <c r="AG510" s="32"/>
      <c r="AH510" s="32"/>
      <c r="AI510" s="32"/>
    </row>
    <row r="511" spans="1:35" x14ac:dyDescent="0.2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  <c r="AA511" s="32"/>
      <c r="AB511" s="32"/>
      <c r="AC511" s="32"/>
      <c r="AD511" s="32"/>
      <c r="AE511" s="32"/>
      <c r="AF511" s="32"/>
      <c r="AG511" s="32"/>
      <c r="AH511" s="32"/>
      <c r="AI511" s="32"/>
    </row>
    <row r="512" spans="1:35" x14ac:dyDescent="0.2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</row>
    <row r="513" spans="1:35" x14ac:dyDescent="0.2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</row>
    <row r="514" spans="1:35" x14ac:dyDescent="0.2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2"/>
    </row>
    <row r="515" spans="1:35" x14ac:dyDescent="0.2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</row>
    <row r="516" spans="1:35" x14ac:dyDescent="0.2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  <c r="AA516" s="32"/>
      <c r="AB516" s="32"/>
      <c r="AC516" s="32"/>
      <c r="AD516" s="32"/>
      <c r="AE516" s="32"/>
      <c r="AF516" s="32"/>
      <c r="AG516" s="32"/>
      <c r="AH516" s="32"/>
      <c r="AI516" s="32"/>
    </row>
    <row r="517" spans="1:35" x14ac:dyDescent="0.2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</row>
    <row r="518" spans="1:35" x14ac:dyDescent="0.2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</row>
    <row r="519" spans="1:35" x14ac:dyDescent="0.2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</row>
    <row r="520" spans="1:35" x14ac:dyDescent="0.2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  <c r="AA520" s="32"/>
      <c r="AB520" s="32"/>
      <c r="AC520" s="32"/>
      <c r="AD520" s="32"/>
      <c r="AE520" s="32"/>
      <c r="AF520" s="32"/>
      <c r="AG520" s="32"/>
      <c r="AH520" s="32"/>
      <c r="AI520" s="32"/>
    </row>
    <row r="521" spans="1:35" x14ac:dyDescent="0.2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  <c r="AA521" s="32"/>
      <c r="AB521" s="32"/>
      <c r="AC521" s="32"/>
      <c r="AD521" s="32"/>
      <c r="AE521" s="32"/>
      <c r="AF521" s="32"/>
      <c r="AG521" s="32"/>
      <c r="AH521" s="32"/>
      <c r="AI521" s="32"/>
    </row>
    <row r="522" spans="1:35" x14ac:dyDescent="0.2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</row>
    <row r="523" spans="1:35" x14ac:dyDescent="0.2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</row>
    <row r="524" spans="1:35" x14ac:dyDescent="0.2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</row>
    <row r="525" spans="1:35" x14ac:dyDescent="0.2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  <c r="AA525" s="32"/>
      <c r="AB525" s="32"/>
      <c r="AC525" s="32"/>
      <c r="AD525" s="32"/>
      <c r="AE525" s="32"/>
      <c r="AF525" s="32"/>
      <c r="AG525" s="32"/>
      <c r="AH525" s="32"/>
      <c r="AI525" s="32"/>
    </row>
    <row r="526" spans="1:35" x14ac:dyDescent="0.2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  <c r="AA526" s="32"/>
      <c r="AB526" s="32"/>
      <c r="AC526" s="32"/>
      <c r="AD526" s="32"/>
      <c r="AE526" s="32"/>
      <c r="AF526" s="32"/>
      <c r="AG526" s="32"/>
      <c r="AH526" s="32"/>
      <c r="AI526" s="32"/>
    </row>
    <row r="527" spans="1:35" x14ac:dyDescent="0.2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</row>
    <row r="528" spans="1:35" x14ac:dyDescent="0.2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</row>
    <row r="529" spans="1:35" x14ac:dyDescent="0.2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  <c r="AA529" s="32"/>
      <c r="AB529" s="32"/>
      <c r="AC529" s="32"/>
      <c r="AD529" s="32"/>
      <c r="AE529" s="32"/>
      <c r="AF529" s="32"/>
      <c r="AG529" s="32"/>
      <c r="AH529" s="32"/>
      <c r="AI529" s="32"/>
    </row>
    <row r="530" spans="1:35" x14ac:dyDescent="0.2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</row>
    <row r="531" spans="1:35" x14ac:dyDescent="0.2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</row>
    <row r="532" spans="1:35" x14ac:dyDescent="0.2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</row>
    <row r="533" spans="1:35" x14ac:dyDescent="0.2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</row>
    <row r="534" spans="1:35" x14ac:dyDescent="0.2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</row>
    <row r="535" spans="1:35" x14ac:dyDescent="0.2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</row>
    <row r="536" spans="1:35" x14ac:dyDescent="0.2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</row>
    <row r="537" spans="1:35" x14ac:dyDescent="0.2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</row>
    <row r="538" spans="1:35" x14ac:dyDescent="0.2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  <c r="AA538" s="32"/>
      <c r="AB538" s="32"/>
      <c r="AC538" s="32"/>
      <c r="AD538" s="32"/>
      <c r="AE538" s="32"/>
      <c r="AF538" s="32"/>
      <c r="AG538" s="32"/>
      <c r="AH538" s="32"/>
      <c r="AI538" s="32"/>
    </row>
    <row r="539" spans="1:35" x14ac:dyDescent="0.2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</row>
    <row r="540" spans="1:35" x14ac:dyDescent="0.2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</row>
    <row r="541" spans="1:35" x14ac:dyDescent="0.2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</row>
    <row r="542" spans="1:35" x14ac:dyDescent="0.2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</row>
    <row r="543" spans="1:35" x14ac:dyDescent="0.2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  <c r="AA543" s="32"/>
      <c r="AB543" s="32"/>
      <c r="AC543" s="32"/>
      <c r="AD543" s="32"/>
      <c r="AE543" s="32"/>
      <c r="AF543" s="32"/>
      <c r="AG543" s="32"/>
      <c r="AH543" s="32"/>
      <c r="AI543" s="32"/>
    </row>
    <row r="544" spans="1:35" x14ac:dyDescent="0.2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  <c r="AB544" s="32"/>
      <c r="AC544" s="32"/>
      <c r="AD544" s="32"/>
      <c r="AE544" s="32"/>
      <c r="AF544" s="32"/>
      <c r="AG544" s="32"/>
      <c r="AH544" s="32"/>
      <c r="AI544" s="32"/>
    </row>
    <row r="545" spans="1:35" x14ac:dyDescent="0.2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  <c r="AA545" s="32"/>
      <c r="AB545" s="32"/>
      <c r="AC545" s="32"/>
      <c r="AD545" s="32"/>
      <c r="AE545" s="32"/>
      <c r="AF545" s="32"/>
      <c r="AG545" s="32"/>
      <c r="AH545" s="32"/>
      <c r="AI545" s="32"/>
    </row>
    <row r="546" spans="1:35" x14ac:dyDescent="0.2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  <c r="AA546" s="32"/>
      <c r="AB546" s="32"/>
      <c r="AC546" s="32"/>
      <c r="AD546" s="32"/>
      <c r="AE546" s="32"/>
      <c r="AF546" s="32"/>
      <c r="AG546" s="32"/>
      <c r="AH546" s="32"/>
      <c r="AI546" s="32"/>
    </row>
    <row r="547" spans="1:35" x14ac:dyDescent="0.2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  <c r="AA547" s="32"/>
      <c r="AB547" s="32"/>
      <c r="AC547" s="32"/>
      <c r="AD547" s="32"/>
      <c r="AE547" s="32"/>
      <c r="AF547" s="32"/>
      <c r="AG547" s="32"/>
      <c r="AH547" s="32"/>
      <c r="AI547" s="32"/>
    </row>
    <row r="548" spans="1:35" x14ac:dyDescent="0.2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2"/>
      <c r="AB548" s="32"/>
      <c r="AC548" s="32"/>
      <c r="AD548" s="32"/>
      <c r="AE548" s="32"/>
      <c r="AF548" s="32"/>
      <c r="AG548" s="32"/>
      <c r="AH548" s="32"/>
      <c r="AI548" s="32"/>
    </row>
    <row r="549" spans="1:35" x14ac:dyDescent="0.2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32"/>
      <c r="AC549" s="32"/>
      <c r="AD549" s="32"/>
      <c r="AE549" s="32"/>
      <c r="AF549" s="32"/>
      <c r="AG549" s="32"/>
      <c r="AH549" s="32"/>
      <c r="AI549" s="32"/>
    </row>
    <row r="550" spans="1:35" x14ac:dyDescent="0.2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A550" s="32"/>
      <c r="AB550" s="32"/>
      <c r="AC550" s="32"/>
      <c r="AD550" s="32"/>
      <c r="AE550" s="32"/>
      <c r="AF550" s="32"/>
      <c r="AG550" s="32"/>
      <c r="AH550" s="32"/>
      <c r="AI550" s="32"/>
    </row>
    <row r="551" spans="1:35" x14ac:dyDescent="0.2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  <c r="AA551" s="32"/>
      <c r="AB551" s="32"/>
      <c r="AC551" s="32"/>
      <c r="AD551" s="32"/>
      <c r="AE551" s="32"/>
      <c r="AF551" s="32"/>
      <c r="AG551" s="32"/>
      <c r="AH551" s="32"/>
      <c r="AI551" s="32"/>
    </row>
    <row r="552" spans="1:35" x14ac:dyDescent="0.2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  <c r="AB552" s="32"/>
      <c r="AC552" s="32"/>
      <c r="AD552" s="32"/>
      <c r="AE552" s="32"/>
      <c r="AF552" s="32"/>
      <c r="AG552" s="32"/>
      <c r="AH552" s="32"/>
      <c r="AI552" s="32"/>
    </row>
    <row r="553" spans="1:35" x14ac:dyDescent="0.2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  <c r="AA553" s="32"/>
      <c r="AB553" s="32"/>
      <c r="AC553" s="32"/>
      <c r="AD553" s="32"/>
      <c r="AE553" s="32"/>
      <c r="AF553" s="32"/>
      <c r="AG553" s="32"/>
      <c r="AH553" s="32"/>
      <c r="AI553" s="32"/>
    </row>
    <row r="554" spans="1:35" x14ac:dyDescent="0.2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32"/>
      <c r="AC554" s="32"/>
      <c r="AD554" s="32"/>
      <c r="AE554" s="32"/>
      <c r="AF554" s="32"/>
      <c r="AG554" s="32"/>
      <c r="AH554" s="32"/>
      <c r="AI554" s="32"/>
    </row>
    <row r="555" spans="1:35" x14ac:dyDescent="0.2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  <c r="AA555" s="32"/>
      <c r="AB555" s="32"/>
      <c r="AC555" s="32"/>
      <c r="AD555" s="32"/>
      <c r="AE555" s="32"/>
      <c r="AF555" s="32"/>
      <c r="AG555" s="32"/>
      <c r="AH555" s="32"/>
      <c r="AI555" s="32"/>
    </row>
    <row r="556" spans="1:35" x14ac:dyDescent="0.2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  <c r="AB556" s="32"/>
      <c r="AC556" s="32"/>
      <c r="AD556" s="32"/>
      <c r="AE556" s="32"/>
      <c r="AF556" s="32"/>
      <c r="AG556" s="32"/>
      <c r="AH556" s="32"/>
      <c r="AI556" s="32"/>
    </row>
    <row r="557" spans="1:35" x14ac:dyDescent="0.2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  <c r="AA557" s="32"/>
      <c r="AB557" s="32"/>
      <c r="AC557" s="32"/>
      <c r="AD557" s="32"/>
      <c r="AE557" s="32"/>
      <c r="AF557" s="32"/>
      <c r="AG557" s="32"/>
      <c r="AH557" s="32"/>
      <c r="AI557" s="32"/>
    </row>
    <row r="558" spans="1:35" x14ac:dyDescent="0.2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  <c r="AB558" s="32"/>
      <c r="AC558" s="32"/>
      <c r="AD558" s="32"/>
      <c r="AE558" s="32"/>
      <c r="AF558" s="32"/>
      <c r="AG558" s="32"/>
      <c r="AH558" s="32"/>
      <c r="AI558" s="32"/>
    </row>
    <row r="559" spans="1:35" x14ac:dyDescent="0.2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  <c r="AA559" s="32"/>
      <c r="AB559" s="32"/>
      <c r="AC559" s="32"/>
      <c r="AD559" s="32"/>
      <c r="AE559" s="32"/>
      <c r="AF559" s="32"/>
      <c r="AG559" s="32"/>
      <c r="AH559" s="32"/>
      <c r="AI559" s="32"/>
    </row>
    <row r="560" spans="1:35" x14ac:dyDescent="0.2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  <c r="AA560" s="32"/>
      <c r="AB560" s="32"/>
      <c r="AC560" s="32"/>
      <c r="AD560" s="32"/>
      <c r="AE560" s="32"/>
      <c r="AF560" s="32"/>
      <c r="AG560" s="32"/>
      <c r="AH560" s="32"/>
      <c r="AI560" s="32"/>
    </row>
    <row r="561" spans="1:35" x14ac:dyDescent="0.2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  <c r="AA561" s="32"/>
      <c r="AB561" s="32"/>
      <c r="AC561" s="32"/>
      <c r="AD561" s="32"/>
      <c r="AE561" s="32"/>
      <c r="AF561" s="32"/>
      <c r="AG561" s="32"/>
      <c r="AH561" s="32"/>
      <c r="AI561" s="32"/>
    </row>
    <row r="562" spans="1:35" x14ac:dyDescent="0.2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  <c r="AA562" s="32"/>
      <c r="AB562" s="32"/>
      <c r="AC562" s="32"/>
      <c r="AD562" s="32"/>
      <c r="AE562" s="32"/>
      <c r="AF562" s="32"/>
      <c r="AG562" s="32"/>
      <c r="AH562" s="32"/>
      <c r="AI562" s="32"/>
    </row>
    <row r="563" spans="1:35" x14ac:dyDescent="0.2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  <c r="AA563" s="32"/>
      <c r="AB563" s="32"/>
      <c r="AC563" s="32"/>
      <c r="AD563" s="32"/>
      <c r="AE563" s="32"/>
      <c r="AF563" s="32"/>
      <c r="AG563" s="32"/>
      <c r="AH563" s="32"/>
      <c r="AI563" s="32"/>
    </row>
    <row r="564" spans="1:35" x14ac:dyDescent="0.2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  <c r="AB564" s="32"/>
      <c r="AC564" s="32"/>
      <c r="AD564" s="32"/>
      <c r="AE564" s="32"/>
      <c r="AF564" s="32"/>
      <c r="AG564" s="32"/>
      <c r="AH564" s="32"/>
      <c r="AI564" s="32"/>
    </row>
    <row r="565" spans="1:35" x14ac:dyDescent="0.2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  <c r="AA565" s="32"/>
      <c r="AB565" s="32"/>
      <c r="AC565" s="32"/>
      <c r="AD565" s="32"/>
      <c r="AE565" s="32"/>
      <c r="AF565" s="32"/>
      <c r="AG565" s="32"/>
      <c r="AH565" s="32"/>
      <c r="AI565" s="32"/>
    </row>
    <row r="566" spans="1:35" x14ac:dyDescent="0.2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  <c r="AA566" s="32"/>
      <c r="AB566" s="32"/>
      <c r="AC566" s="32"/>
      <c r="AD566" s="32"/>
      <c r="AE566" s="32"/>
      <c r="AF566" s="32"/>
      <c r="AG566" s="32"/>
      <c r="AH566" s="32"/>
      <c r="AI566" s="32"/>
    </row>
    <row r="567" spans="1:35" x14ac:dyDescent="0.2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  <c r="AA567" s="32"/>
      <c r="AB567" s="32"/>
      <c r="AC567" s="32"/>
      <c r="AD567" s="32"/>
      <c r="AE567" s="32"/>
      <c r="AF567" s="32"/>
      <c r="AG567" s="32"/>
      <c r="AH567" s="32"/>
      <c r="AI567" s="32"/>
    </row>
    <row r="568" spans="1:35" x14ac:dyDescent="0.2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  <c r="AB568" s="32"/>
      <c r="AC568" s="32"/>
      <c r="AD568" s="32"/>
      <c r="AE568" s="32"/>
      <c r="AF568" s="32"/>
      <c r="AG568" s="32"/>
      <c r="AH568" s="32"/>
      <c r="AI568" s="32"/>
    </row>
    <row r="569" spans="1:35" x14ac:dyDescent="0.2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  <c r="AB569" s="32"/>
      <c r="AC569" s="32"/>
      <c r="AD569" s="32"/>
      <c r="AE569" s="32"/>
      <c r="AF569" s="32"/>
      <c r="AG569" s="32"/>
      <c r="AH569" s="32"/>
      <c r="AI569" s="32"/>
    </row>
    <row r="570" spans="1:35" x14ac:dyDescent="0.2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  <c r="AB570" s="32"/>
      <c r="AC570" s="32"/>
      <c r="AD570" s="32"/>
      <c r="AE570" s="32"/>
      <c r="AF570" s="32"/>
      <c r="AG570" s="32"/>
      <c r="AH570" s="32"/>
      <c r="AI570" s="32"/>
    </row>
    <row r="571" spans="1:35" x14ac:dyDescent="0.2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  <c r="AB571" s="32"/>
      <c r="AC571" s="32"/>
      <c r="AD571" s="32"/>
      <c r="AE571" s="32"/>
      <c r="AF571" s="32"/>
      <c r="AG571" s="32"/>
      <c r="AH571" s="32"/>
      <c r="AI571" s="32"/>
    </row>
    <row r="572" spans="1:35" x14ac:dyDescent="0.2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  <c r="AA572" s="32"/>
      <c r="AB572" s="32"/>
      <c r="AC572" s="32"/>
      <c r="AD572" s="32"/>
      <c r="AE572" s="32"/>
      <c r="AF572" s="32"/>
      <c r="AG572" s="32"/>
      <c r="AH572" s="32"/>
      <c r="AI572" s="32"/>
    </row>
    <row r="573" spans="1:35" x14ac:dyDescent="0.2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  <c r="AA573" s="32"/>
      <c r="AB573" s="32"/>
      <c r="AC573" s="32"/>
      <c r="AD573" s="32"/>
      <c r="AE573" s="32"/>
      <c r="AF573" s="32"/>
      <c r="AG573" s="32"/>
      <c r="AH573" s="32"/>
      <c r="AI573" s="32"/>
    </row>
    <row r="574" spans="1:35" x14ac:dyDescent="0.2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  <c r="AA574" s="32"/>
      <c r="AB574" s="32"/>
      <c r="AC574" s="32"/>
      <c r="AD574" s="32"/>
      <c r="AE574" s="32"/>
      <c r="AF574" s="32"/>
      <c r="AG574" s="32"/>
      <c r="AH574" s="32"/>
      <c r="AI574" s="32"/>
    </row>
    <row r="575" spans="1:35" x14ac:dyDescent="0.2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  <c r="AA575" s="32"/>
      <c r="AB575" s="32"/>
      <c r="AC575" s="32"/>
      <c r="AD575" s="32"/>
      <c r="AE575" s="32"/>
      <c r="AF575" s="32"/>
      <c r="AG575" s="32"/>
      <c r="AH575" s="32"/>
      <c r="AI575" s="32"/>
    </row>
    <row r="576" spans="1:35" x14ac:dyDescent="0.2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  <c r="AB576" s="32"/>
      <c r="AC576" s="32"/>
      <c r="AD576" s="32"/>
      <c r="AE576" s="32"/>
      <c r="AF576" s="32"/>
      <c r="AG576" s="32"/>
      <c r="AH576" s="32"/>
      <c r="AI576" s="32"/>
    </row>
    <row r="577" spans="1:35" x14ac:dyDescent="0.2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  <c r="AA577" s="32"/>
      <c r="AB577" s="32"/>
      <c r="AC577" s="32"/>
      <c r="AD577" s="32"/>
      <c r="AE577" s="32"/>
      <c r="AF577" s="32"/>
      <c r="AG577" s="32"/>
      <c r="AH577" s="32"/>
      <c r="AI577" s="32"/>
    </row>
    <row r="578" spans="1:35" x14ac:dyDescent="0.2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  <c r="AA578" s="32"/>
      <c r="AB578" s="32"/>
      <c r="AC578" s="32"/>
      <c r="AD578" s="32"/>
      <c r="AE578" s="32"/>
      <c r="AF578" s="32"/>
      <c r="AG578" s="32"/>
      <c r="AH578" s="32"/>
      <c r="AI578" s="32"/>
    </row>
    <row r="579" spans="1:35" x14ac:dyDescent="0.2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  <c r="AB579" s="32"/>
      <c r="AC579" s="32"/>
      <c r="AD579" s="32"/>
      <c r="AE579" s="32"/>
      <c r="AF579" s="32"/>
      <c r="AG579" s="32"/>
      <c r="AH579" s="32"/>
      <c r="AI579" s="32"/>
    </row>
    <row r="580" spans="1:35" x14ac:dyDescent="0.2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  <c r="AB580" s="32"/>
      <c r="AC580" s="32"/>
      <c r="AD580" s="32"/>
      <c r="AE580" s="32"/>
      <c r="AF580" s="32"/>
      <c r="AG580" s="32"/>
      <c r="AH580" s="32"/>
      <c r="AI580" s="32"/>
    </row>
    <row r="581" spans="1:35" x14ac:dyDescent="0.2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  <c r="AA581" s="32"/>
      <c r="AB581" s="32"/>
      <c r="AC581" s="32"/>
      <c r="AD581" s="32"/>
      <c r="AE581" s="32"/>
      <c r="AF581" s="32"/>
      <c r="AG581" s="32"/>
      <c r="AH581" s="32"/>
      <c r="AI581" s="32"/>
    </row>
    <row r="582" spans="1:35" x14ac:dyDescent="0.2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  <c r="AA582" s="32"/>
      <c r="AB582" s="32"/>
      <c r="AC582" s="32"/>
      <c r="AD582" s="32"/>
      <c r="AE582" s="32"/>
      <c r="AF582" s="32"/>
      <c r="AG582" s="32"/>
      <c r="AH582" s="32"/>
      <c r="AI582" s="32"/>
    </row>
    <row r="583" spans="1:35" x14ac:dyDescent="0.2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  <c r="AB583" s="32"/>
      <c r="AC583" s="32"/>
      <c r="AD583" s="32"/>
      <c r="AE583" s="32"/>
      <c r="AF583" s="32"/>
      <c r="AG583" s="32"/>
      <c r="AH583" s="32"/>
      <c r="AI583" s="32"/>
    </row>
    <row r="584" spans="1:35" x14ac:dyDescent="0.2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32"/>
      <c r="AC584" s="32"/>
      <c r="AD584" s="32"/>
      <c r="AE584" s="32"/>
      <c r="AF584" s="32"/>
      <c r="AG584" s="32"/>
      <c r="AH584" s="32"/>
      <c r="AI584" s="32"/>
    </row>
    <row r="585" spans="1:35" x14ac:dyDescent="0.2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  <c r="AB585" s="32"/>
      <c r="AC585" s="32"/>
      <c r="AD585" s="32"/>
      <c r="AE585" s="32"/>
      <c r="AF585" s="32"/>
      <c r="AG585" s="32"/>
      <c r="AH585" s="32"/>
      <c r="AI585" s="32"/>
    </row>
    <row r="586" spans="1:35" x14ac:dyDescent="0.2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  <c r="AB586" s="32"/>
      <c r="AC586" s="32"/>
      <c r="AD586" s="32"/>
      <c r="AE586" s="32"/>
      <c r="AF586" s="32"/>
      <c r="AG586" s="32"/>
      <c r="AH586" s="32"/>
      <c r="AI586" s="32"/>
    </row>
    <row r="587" spans="1:35" x14ac:dyDescent="0.2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32"/>
      <c r="AC587" s="32"/>
      <c r="AD587" s="32"/>
      <c r="AE587" s="32"/>
      <c r="AF587" s="32"/>
      <c r="AG587" s="32"/>
      <c r="AH587" s="32"/>
      <c r="AI587" s="32"/>
    </row>
    <row r="588" spans="1:35" x14ac:dyDescent="0.2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32"/>
      <c r="AC588" s="32"/>
      <c r="AD588" s="32"/>
      <c r="AE588" s="32"/>
      <c r="AF588" s="32"/>
      <c r="AG588" s="32"/>
      <c r="AH588" s="32"/>
      <c r="AI588" s="32"/>
    </row>
    <row r="589" spans="1:35" x14ac:dyDescent="0.2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  <c r="AB589" s="32"/>
      <c r="AC589" s="32"/>
      <c r="AD589" s="32"/>
      <c r="AE589" s="32"/>
      <c r="AF589" s="32"/>
      <c r="AG589" s="32"/>
      <c r="AH589" s="32"/>
      <c r="AI589" s="32"/>
    </row>
    <row r="590" spans="1:35" x14ac:dyDescent="0.2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  <c r="AA590" s="32"/>
      <c r="AB590" s="32"/>
      <c r="AC590" s="32"/>
      <c r="AD590" s="32"/>
      <c r="AE590" s="32"/>
      <c r="AF590" s="32"/>
      <c r="AG590" s="32"/>
      <c r="AH590" s="32"/>
      <c r="AI590" s="32"/>
    </row>
    <row r="591" spans="1:35" x14ac:dyDescent="0.2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  <c r="AA591" s="32"/>
      <c r="AB591" s="32"/>
      <c r="AC591" s="32"/>
      <c r="AD591" s="32"/>
      <c r="AE591" s="32"/>
      <c r="AF591" s="32"/>
      <c r="AG591" s="32"/>
      <c r="AH591" s="32"/>
      <c r="AI591" s="32"/>
    </row>
    <row r="592" spans="1:35" x14ac:dyDescent="0.2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  <c r="AA592" s="32"/>
      <c r="AB592" s="32"/>
      <c r="AC592" s="32"/>
      <c r="AD592" s="32"/>
      <c r="AE592" s="32"/>
      <c r="AF592" s="32"/>
      <c r="AG592" s="32"/>
      <c r="AH592" s="32"/>
      <c r="AI592" s="32"/>
    </row>
    <row r="593" spans="1:35" x14ac:dyDescent="0.2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  <c r="AA593" s="32"/>
      <c r="AB593" s="32"/>
      <c r="AC593" s="32"/>
      <c r="AD593" s="32"/>
      <c r="AE593" s="32"/>
      <c r="AF593" s="32"/>
      <c r="AG593" s="32"/>
      <c r="AH593" s="32"/>
      <c r="AI593" s="32"/>
    </row>
    <row r="594" spans="1:35" x14ac:dyDescent="0.2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  <c r="AA594" s="32"/>
      <c r="AB594" s="32"/>
      <c r="AC594" s="32"/>
      <c r="AD594" s="32"/>
      <c r="AE594" s="32"/>
      <c r="AF594" s="32"/>
      <c r="AG594" s="32"/>
      <c r="AH594" s="32"/>
      <c r="AI594" s="32"/>
    </row>
    <row r="595" spans="1:35" x14ac:dyDescent="0.2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  <c r="AB595" s="32"/>
      <c r="AC595" s="32"/>
      <c r="AD595" s="32"/>
      <c r="AE595" s="32"/>
      <c r="AF595" s="32"/>
      <c r="AG595" s="32"/>
      <c r="AH595" s="32"/>
      <c r="AI595" s="32"/>
    </row>
    <row r="596" spans="1:35" x14ac:dyDescent="0.2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  <c r="AA596" s="32"/>
      <c r="AB596" s="32"/>
      <c r="AC596" s="32"/>
      <c r="AD596" s="32"/>
      <c r="AE596" s="32"/>
      <c r="AF596" s="32"/>
      <c r="AG596" s="32"/>
      <c r="AH596" s="32"/>
      <c r="AI596" s="32"/>
    </row>
    <row r="597" spans="1:35" x14ac:dyDescent="0.2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  <c r="AA597" s="32"/>
      <c r="AB597" s="32"/>
      <c r="AC597" s="32"/>
      <c r="AD597" s="32"/>
      <c r="AE597" s="32"/>
      <c r="AF597" s="32"/>
      <c r="AG597" s="32"/>
      <c r="AH597" s="32"/>
      <c r="AI597" s="32"/>
    </row>
    <row r="598" spans="1:35" x14ac:dyDescent="0.2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  <c r="AA598" s="32"/>
      <c r="AB598" s="32"/>
      <c r="AC598" s="32"/>
      <c r="AD598" s="32"/>
      <c r="AE598" s="32"/>
      <c r="AF598" s="32"/>
      <c r="AG598" s="32"/>
      <c r="AH598" s="32"/>
      <c r="AI598" s="32"/>
    </row>
    <row r="599" spans="1:35" x14ac:dyDescent="0.2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  <c r="AA599" s="32"/>
      <c r="AB599" s="32"/>
      <c r="AC599" s="32"/>
      <c r="AD599" s="32"/>
      <c r="AE599" s="32"/>
      <c r="AF599" s="32"/>
      <c r="AG599" s="32"/>
      <c r="AH599" s="32"/>
      <c r="AI599" s="32"/>
    </row>
    <row r="600" spans="1:35" x14ac:dyDescent="0.2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  <c r="AA600" s="32"/>
      <c r="AB600" s="32"/>
      <c r="AC600" s="32"/>
      <c r="AD600" s="32"/>
      <c r="AE600" s="32"/>
      <c r="AF600" s="32"/>
      <c r="AG600" s="32"/>
      <c r="AH600" s="32"/>
      <c r="AI600" s="32"/>
    </row>
    <row r="601" spans="1:35" x14ac:dyDescent="0.2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  <c r="AA601" s="32"/>
      <c r="AB601" s="32"/>
      <c r="AC601" s="32"/>
      <c r="AD601" s="32"/>
      <c r="AE601" s="32"/>
      <c r="AF601" s="32"/>
      <c r="AG601" s="32"/>
      <c r="AH601" s="32"/>
      <c r="AI601" s="32"/>
    </row>
    <row r="602" spans="1:35" x14ac:dyDescent="0.2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  <c r="AA602" s="32"/>
      <c r="AB602" s="32"/>
      <c r="AC602" s="32"/>
      <c r="AD602" s="32"/>
      <c r="AE602" s="32"/>
      <c r="AF602" s="32"/>
      <c r="AG602" s="32"/>
      <c r="AH602" s="32"/>
      <c r="AI602" s="32"/>
    </row>
    <row r="603" spans="1:35" x14ac:dyDescent="0.2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  <c r="AA603" s="32"/>
      <c r="AB603" s="32"/>
      <c r="AC603" s="32"/>
      <c r="AD603" s="32"/>
      <c r="AE603" s="32"/>
      <c r="AF603" s="32"/>
      <c r="AG603" s="32"/>
      <c r="AH603" s="32"/>
      <c r="AI603" s="32"/>
    </row>
    <row r="604" spans="1:35" x14ac:dyDescent="0.2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  <c r="AA604" s="32"/>
      <c r="AB604" s="32"/>
      <c r="AC604" s="32"/>
      <c r="AD604" s="32"/>
      <c r="AE604" s="32"/>
      <c r="AF604" s="32"/>
      <c r="AG604" s="32"/>
      <c r="AH604" s="32"/>
      <c r="AI604" s="32"/>
    </row>
    <row r="605" spans="1:35" x14ac:dyDescent="0.2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A605" s="32"/>
      <c r="AB605" s="32"/>
      <c r="AC605" s="32"/>
      <c r="AD605" s="32"/>
      <c r="AE605" s="32"/>
      <c r="AF605" s="32"/>
      <c r="AG605" s="32"/>
      <c r="AH605" s="32"/>
      <c r="AI605" s="32"/>
    </row>
    <row r="606" spans="1:35" x14ac:dyDescent="0.2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  <c r="AA606" s="32"/>
      <c r="AB606" s="32"/>
      <c r="AC606" s="32"/>
      <c r="AD606" s="32"/>
      <c r="AE606" s="32"/>
      <c r="AF606" s="32"/>
      <c r="AG606" s="32"/>
      <c r="AH606" s="32"/>
      <c r="AI606" s="32"/>
    </row>
    <row r="607" spans="1:35" x14ac:dyDescent="0.2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  <c r="AA607" s="32"/>
      <c r="AB607" s="32"/>
      <c r="AC607" s="32"/>
      <c r="AD607" s="32"/>
      <c r="AE607" s="32"/>
      <c r="AF607" s="32"/>
      <c r="AG607" s="32"/>
      <c r="AH607" s="32"/>
      <c r="AI607" s="32"/>
    </row>
    <row r="608" spans="1:35" x14ac:dyDescent="0.2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  <c r="AA608" s="32"/>
      <c r="AB608" s="32"/>
      <c r="AC608" s="32"/>
      <c r="AD608" s="32"/>
      <c r="AE608" s="32"/>
      <c r="AF608" s="32"/>
      <c r="AG608" s="32"/>
      <c r="AH608" s="32"/>
      <c r="AI608" s="32"/>
    </row>
    <row r="609" spans="1:35" x14ac:dyDescent="0.2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  <c r="AA609" s="32"/>
      <c r="AB609" s="32"/>
      <c r="AC609" s="32"/>
      <c r="AD609" s="32"/>
      <c r="AE609" s="32"/>
      <c r="AF609" s="32"/>
      <c r="AG609" s="32"/>
      <c r="AH609" s="32"/>
      <c r="AI609" s="32"/>
    </row>
    <row r="610" spans="1:35" x14ac:dyDescent="0.2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  <c r="AA610" s="32"/>
      <c r="AB610" s="32"/>
      <c r="AC610" s="32"/>
      <c r="AD610" s="32"/>
      <c r="AE610" s="32"/>
      <c r="AF610" s="32"/>
      <c r="AG610" s="32"/>
      <c r="AH610" s="32"/>
      <c r="AI610" s="32"/>
    </row>
    <row r="611" spans="1:35" x14ac:dyDescent="0.2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  <c r="AA611" s="32"/>
      <c r="AB611" s="32"/>
      <c r="AC611" s="32"/>
      <c r="AD611" s="32"/>
      <c r="AE611" s="32"/>
      <c r="AF611" s="32"/>
      <c r="AG611" s="32"/>
      <c r="AH611" s="32"/>
      <c r="AI611" s="32"/>
    </row>
    <row r="612" spans="1:35" x14ac:dyDescent="0.2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  <c r="AA612" s="32"/>
      <c r="AB612" s="32"/>
      <c r="AC612" s="32"/>
      <c r="AD612" s="32"/>
      <c r="AE612" s="32"/>
      <c r="AF612" s="32"/>
      <c r="AG612" s="32"/>
      <c r="AH612" s="32"/>
      <c r="AI612" s="32"/>
    </row>
    <row r="613" spans="1:35" x14ac:dyDescent="0.2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  <c r="AA613" s="32"/>
      <c r="AB613" s="32"/>
      <c r="AC613" s="32"/>
      <c r="AD613" s="32"/>
      <c r="AE613" s="32"/>
      <c r="AF613" s="32"/>
      <c r="AG613" s="32"/>
      <c r="AH613" s="32"/>
      <c r="AI613" s="32"/>
    </row>
    <row r="614" spans="1:35" x14ac:dyDescent="0.2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  <c r="AA614" s="32"/>
      <c r="AB614" s="32"/>
      <c r="AC614" s="32"/>
      <c r="AD614" s="32"/>
      <c r="AE614" s="32"/>
      <c r="AF614" s="32"/>
      <c r="AG614" s="32"/>
      <c r="AH614" s="32"/>
      <c r="AI614" s="32"/>
    </row>
    <row r="615" spans="1:35" x14ac:dyDescent="0.2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  <c r="AA615" s="32"/>
      <c r="AB615" s="32"/>
      <c r="AC615" s="32"/>
      <c r="AD615" s="32"/>
      <c r="AE615" s="32"/>
      <c r="AF615" s="32"/>
      <c r="AG615" s="32"/>
      <c r="AH615" s="32"/>
      <c r="AI615" s="32"/>
    </row>
    <row r="616" spans="1:35" x14ac:dyDescent="0.2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  <c r="AA616" s="32"/>
      <c r="AB616" s="32"/>
      <c r="AC616" s="32"/>
      <c r="AD616" s="32"/>
      <c r="AE616" s="32"/>
      <c r="AF616" s="32"/>
      <c r="AG616" s="32"/>
      <c r="AH616" s="32"/>
      <c r="AI616" s="32"/>
    </row>
    <row r="617" spans="1:35" x14ac:dyDescent="0.2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  <c r="AA617" s="32"/>
      <c r="AB617" s="32"/>
      <c r="AC617" s="32"/>
      <c r="AD617" s="32"/>
      <c r="AE617" s="32"/>
      <c r="AF617" s="32"/>
      <c r="AG617" s="32"/>
      <c r="AH617" s="32"/>
      <c r="AI617" s="32"/>
    </row>
    <row r="618" spans="1:35" x14ac:dyDescent="0.2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  <c r="AA618" s="32"/>
      <c r="AB618" s="32"/>
      <c r="AC618" s="32"/>
      <c r="AD618" s="32"/>
      <c r="AE618" s="32"/>
      <c r="AF618" s="32"/>
      <c r="AG618" s="32"/>
      <c r="AH618" s="32"/>
      <c r="AI618" s="32"/>
    </row>
    <row r="619" spans="1:35" x14ac:dyDescent="0.2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  <c r="AA619" s="32"/>
      <c r="AB619" s="32"/>
      <c r="AC619" s="32"/>
      <c r="AD619" s="32"/>
      <c r="AE619" s="32"/>
      <c r="AF619" s="32"/>
      <c r="AG619" s="32"/>
      <c r="AH619" s="32"/>
      <c r="AI619" s="32"/>
    </row>
    <row r="620" spans="1:35" x14ac:dyDescent="0.2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  <c r="AA620" s="32"/>
      <c r="AB620" s="32"/>
      <c r="AC620" s="32"/>
      <c r="AD620" s="32"/>
      <c r="AE620" s="32"/>
      <c r="AF620" s="32"/>
      <c r="AG620" s="32"/>
      <c r="AH620" s="32"/>
      <c r="AI620" s="32"/>
    </row>
    <row r="621" spans="1:35" x14ac:dyDescent="0.2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  <c r="AA621" s="32"/>
      <c r="AB621" s="32"/>
      <c r="AC621" s="32"/>
      <c r="AD621" s="32"/>
      <c r="AE621" s="32"/>
      <c r="AF621" s="32"/>
      <c r="AG621" s="32"/>
      <c r="AH621" s="32"/>
      <c r="AI621" s="32"/>
    </row>
    <row r="622" spans="1:35" x14ac:dyDescent="0.2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  <c r="AA622" s="32"/>
      <c r="AB622" s="32"/>
      <c r="AC622" s="32"/>
      <c r="AD622" s="32"/>
      <c r="AE622" s="32"/>
      <c r="AF622" s="32"/>
      <c r="AG622" s="32"/>
      <c r="AH622" s="32"/>
      <c r="AI622" s="32"/>
    </row>
    <row r="623" spans="1:35" x14ac:dyDescent="0.2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  <c r="AA623" s="32"/>
      <c r="AB623" s="32"/>
      <c r="AC623" s="32"/>
      <c r="AD623" s="32"/>
      <c r="AE623" s="32"/>
      <c r="AF623" s="32"/>
      <c r="AG623" s="32"/>
      <c r="AH623" s="32"/>
      <c r="AI623" s="32"/>
    </row>
    <row r="624" spans="1:35" x14ac:dyDescent="0.2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  <c r="AA624" s="32"/>
      <c r="AB624" s="32"/>
      <c r="AC624" s="32"/>
      <c r="AD624" s="32"/>
      <c r="AE624" s="32"/>
      <c r="AF624" s="32"/>
      <c r="AG624" s="32"/>
      <c r="AH624" s="32"/>
      <c r="AI624" s="32"/>
    </row>
    <row r="625" spans="1:35" x14ac:dyDescent="0.2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  <c r="AA625" s="32"/>
      <c r="AB625" s="32"/>
      <c r="AC625" s="32"/>
      <c r="AD625" s="32"/>
      <c r="AE625" s="32"/>
      <c r="AF625" s="32"/>
      <c r="AG625" s="32"/>
      <c r="AH625" s="32"/>
      <c r="AI625" s="32"/>
    </row>
    <row r="626" spans="1:35" x14ac:dyDescent="0.2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  <c r="AA626" s="32"/>
      <c r="AB626" s="32"/>
      <c r="AC626" s="32"/>
      <c r="AD626" s="32"/>
      <c r="AE626" s="32"/>
      <c r="AF626" s="32"/>
      <c r="AG626" s="32"/>
      <c r="AH626" s="32"/>
      <c r="AI626" s="32"/>
    </row>
    <row r="627" spans="1:35" x14ac:dyDescent="0.2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  <c r="AA627" s="32"/>
      <c r="AB627" s="32"/>
      <c r="AC627" s="32"/>
      <c r="AD627" s="32"/>
      <c r="AE627" s="32"/>
      <c r="AF627" s="32"/>
      <c r="AG627" s="32"/>
      <c r="AH627" s="32"/>
      <c r="AI627" s="32"/>
    </row>
    <row r="628" spans="1:35" x14ac:dyDescent="0.2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  <c r="AA628" s="32"/>
      <c r="AB628" s="32"/>
      <c r="AC628" s="32"/>
      <c r="AD628" s="32"/>
      <c r="AE628" s="32"/>
      <c r="AF628" s="32"/>
      <c r="AG628" s="32"/>
      <c r="AH628" s="32"/>
      <c r="AI628" s="32"/>
    </row>
    <row r="629" spans="1:35" x14ac:dyDescent="0.2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  <c r="AA629" s="32"/>
      <c r="AB629" s="32"/>
      <c r="AC629" s="32"/>
      <c r="AD629" s="32"/>
      <c r="AE629" s="32"/>
      <c r="AF629" s="32"/>
      <c r="AG629" s="32"/>
      <c r="AH629" s="32"/>
      <c r="AI629" s="32"/>
    </row>
    <row r="630" spans="1:35" x14ac:dyDescent="0.2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  <c r="AA630" s="32"/>
      <c r="AB630" s="32"/>
      <c r="AC630" s="32"/>
      <c r="AD630" s="32"/>
      <c r="AE630" s="32"/>
      <c r="AF630" s="32"/>
      <c r="AG630" s="32"/>
      <c r="AH630" s="32"/>
      <c r="AI630" s="32"/>
    </row>
    <row r="631" spans="1:35" x14ac:dyDescent="0.2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  <c r="AA631" s="32"/>
      <c r="AB631" s="32"/>
      <c r="AC631" s="32"/>
      <c r="AD631" s="32"/>
      <c r="AE631" s="32"/>
      <c r="AF631" s="32"/>
      <c r="AG631" s="32"/>
      <c r="AH631" s="32"/>
      <c r="AI631" s="32"/>
    </row>
    <row r="632" spans="1:35" x14ac:dyDescent="0.2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  <c r="AA632" s="32"/>
      <c r="AB632" s="32"/>
      <c r="AC632" s="32"/>
      <c r="AD632" s="32"/>
      <c r="AE632" s="32"/>
      <c r="AF632" s="32"/>
      <c r="AG632" s="32"/>
      <c r="AH632" s="32"/>
      <c r="AI632" s="32"/>
    </row>
    <row r="633" spans="1:35" x14ac:dyDescent="0.2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  <c r="AA633" s="32"/>
      <c r="AB633" s="32"/>
      <c r="AC633" s="32"/>
      <c r="AD633" s="32"/>
      <c r="AE633" s="32"/>
      <c r="AF633" s="32"/>
      <c r="AG633" s="32"/>
      <c r="AH633" s="32"/>
      <c r="AI633" s="32"/>
    </row>
    <row r="634" spans="1:35" x14ac:dyDescent="0.2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  <c r="AA634" s="32"/>
      <c r="AB634" s="32"/>
      <c r="AC634" s="32"/>
      <c r="AD634" s="32"/>
      <c r="AE634" s="32"/>
      <c r="AF634" s="32"/>
      <c r="AG634" s="32"/>
      <c r="AH634" s="32"/>
      <c r="AI634" s="32"/>
    </row>
    <row r="635" spans="1:35" x14ac:dyDescent="0.2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  <c r="AA635" s="32"/>
      <c r="AB635" s="32"/>
      <c r="AC635" s="32"/>
      <c r="AD635" s="32"/>
      <c r="AE635" s="32"/>
      <c r="AF635" s="32"/>
      <c r="AG635" s="32"/>
      <c r="AH635" s="32"/>
      <c r="AI635" s="32"/>
    </row>
    <row r="636" spans="1:35" x14ac:dyDescent="0.2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  <c r="AA636" s="32"/>
      <c r="AB636" s="32"/>
      <c r="AC636" s="32"/>
      <c r="AD636" s="32"/>
      <c r="AE636" s="32"/>
      <c r="AF636" s="32"/>
      <c r="AG636" s="32"/>
      <c r="AH636" s="32"/>
      <c r="AI636" s="32"/>
    </row>
    <row r="637" spans="1:35" x14ac:dyDescent="0.2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  <c r="AA637" s="32"/>
      <c r="AB637" s="32"/>
      <c r="AC637" s="32"/>
      <c r="AD637" s="32"/>
      <c r="AE637" s="32"/>
      <c r="AF637" s="32"/>
      <c r="AG637" s="32"/>
      <c r="AH637" s="32"/>
      <c r="AI637" s="32"/>
    </row>
    <row r="638" spans="1:35" x14ac:dyDescent="0.2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  <c r="AA638" s="32"/>
      <c r="AB638" s="32"/>
      <c r="AC638" s="32"/>
      <c r="AD638" s="32"/>
      <c r="AE638" s="32"/>
      <c r="AF638" s="32"/>
      <c r="AG638" s="32"/>
      <c r="AH638" s="32"/>
      <c r="AI638" s="32"/>
    </row>
    <row r="639" spans="1:35" x14ac:dyDescent="0.2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  <c r="AA639" s="32"/>
      <c r="AB639" s="32"/>
      <c r="AC639" s="32"/>
      <c r="AD639" s="32"/>
      <c r="AE639" s="32"/>
      <c r="AF639" s="32"/>
      <c r="AG639" s="32"/>
      <c r="AH639" s="32"/>
      <c r="AI639" s="32"/>
    </row>
    <row r="640" spans="1:35" x14ac:dyDescent="0.2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  <c r="AB640" s="32"/>
      <c r="AC640" s="32"/>
      <c r="AD640" s="32"/>
      <c r="AE640" s="32"/>
      <c r="AF640" s="32"/>
      <c r="AG640" s="32"/>
      <c r="AH640" s="32"/>
      <c r="AI640" s="32"/>
    </row>
    <row r="641" spans="1:35" x14ac:dyDescent="0.2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  <c r="AA641" s="32"/>
      <c r="AB641" s="32"/>
      <c r="AC641" s="32"/>
      <c r="AD641" s="32"/>
      <c r="AE641" s="32"/>
      <c r="AF641" s="32"/>
      <c r="AG641" s="32"/>
      <c r="AH641" s="32"/>
      <c r="AI641" s="32"/>
    </row>
    <row r="642" spans="1:35" x14ac:dyDescent="0.2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32"/>
      <c r="AC642" s="32"/>
      <c r="AD642" s="32"/>
      <c r="AE642" s="32"/>
      <c r="AF642" s="32"/>
      <c r="AG642" s="32"/>
      <c r="AH642" s="32"/>
      <c r="AI642" s="32"/>
    </row>
    <row r="643" spans="1:35" x14ac:dyDescent="0.2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  <c r="AA643" s="32"/>
      <c r="AB643" s="32"/>
      <c r="AC643" s="32"/>
      <c r="AD643" s="32"/>
      <c r="AE643" s="32"/>
      <c r="AF643" s="32"/>
      <c r="AG643" s="32"/>
      <c r="AH643" s="32"/>
      <c r="AI643" s="32"/>
    </row>
    <row r="644" spans="1:35" x14ac:dyDescent="0.2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  <c r="AA644" s="32"/>
      <c r="AB644" s="32"/>
      <c r="AC644" s="32"/>
      <c r="AD644" s="32"/>
      <c r="AE644" s="32"/>
      <c r="AF644" s="32"/>
      <c r="AG644" s="32"/>
      <c r="AH644" s="32"/>
      <c r="AI644" s="32"/>
    </row>
    <row r="645" spans="1:35" x14ac:dyDescent="0.2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  <c r="AA645" s="32"/>
      <c r="AB645" s="32"/>
      <c r="AC645" s="32"/>
      <c r="AD645" s="32"/>
      <c r="AE645" s="32"/>
      <c r="AF645" s="32"/>
      <c r="AG645" s="32"/>
      <c r="AH645" s="32"/>
      <c r="AI645" s="32"/>
    </row>
    <row r="646" spans="1:35" x14ac:dyDescent="0.2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  <c r="AA646" s="32"/>
      <c r="AB646" s="32"/>
      <c r="AC646" s="32"/>
      <c r="AD646" s="32"/>
      <c r="AE646" s="32"/>
      <c r="AF646" s="32"/>
      <c r="AG646" s="32"/>
      <c r="AH646" s="32"/>
      <c r="AI646" s="32"/>
    </row>
    <row r="647" spans="1:35" x14ac:dyDescent="0.2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  <c r="AA647" s="32"/>
      <c r="AB647" s="32"/>
      <c r="AC647" s="32"/>
      <c r="AD647" s="32"/>
      <c r="AE647" s="32"/>
      <c r="AF647" s="32"/>
      <c r="AG647" s="32"/>
      <c r="AH647" s="32"/>
      <c r="AI647" s="32"/>
    </row>
    <row r="648" spans="1:35" x14ac:dyDescent="0.2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32"/>
      <c r="AC648" s="32"/>
      <c r="AD648" s="32"/>
      <c r="AE648" s="32"/>
      <c r="AF648" s="32"/>
      <c r="AG648" s="32"/>
      <c r="AH648" s="32"/>
      <c r="AI648" s="32"/>
    </row>
    <row r="649" spans="1:35" x14ac:dyDescent="0.2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  <c r="AA649" s="32"/>
      <c r="AB649" s="32"/>
      <c r="AC649" s="32"/>
      <c r="AD649" s="32"/>
      <c r="AE649" s="32"/>
      <c r="AF649" s="32"/>
      <c r="AG649" s="32"/>
      <c r="AH649" s="32"/>
      <c r="AI649" s="32"/>
    </row>
    <row r="650" spans="1:35" x14ac:dyDescent="0.2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  <c r="AA650" s="32"/>
      <c r="AB650" s="32"/>
      <c r="AC650" s="32"/>
      <c r="AD650" s="32"/>
      <c r="AE650" s="32"/>
      <c r="AF650" s="32"/>
      <c r="AG650" s="32"/>
      <c r="AH650" s="32"/>
      <c r="AI650" s="32"/>
    </row>
    <row r="651" spans="1:35" x14ac:dyDescent="0.2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  <c r="AA651" s="32"/>
      <c r="AB651" s="32"/>
      <c r="AC651" s="32"/>
      <c r="AD651" s="32"/>
      <c r="AE651" s="32"/>
      <c r="AF651" s="32"/>
      <c r="AG651" s="32"/>
      <c r="AH651" s="32"/>
      <c r="AI651" s="32"/>
    </row>
    <row r="652" spans="1:35" x14ac:dyDescent="0.2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  <c r="AA652" s="32"/>
      <c r="AB652" s="32"/>
      <c r="AC652" s="32"/>
      <c r="AD652" s="32"/>
      <c r="AE652" s="32"/>
      <c r="AF652" s="32"/>
      <c r="AG652" s="32"/>
      <c r="AH652" s="32"/>
      <c r="AI652" s="32"/>
    </row>
    <row r="653" spans="1:35" x14ac:dyDescent="0.2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  <c r="AA653" s="32"/>
      <c r="AB653" s="32"/>
      <c r="AC653" s="32"/>
      <c r="AD653" s="32"/>
      <c r="AE653" s="32"/>
      <c r="AF653" s="32"/>
      <c r="AG653" s="32"/>
      <c r="AH653" s="32"/>
      <c r="AI653" s="32"/>
    </row>
    <row r="654" spans="1:35" x14ac:dyDescent="0.2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  <c r="AA654" s="32"/>
      <c r="AB654" s="32"/>
      <c r="AC654" s="32"/>
      <c r="AD654" s="32"/>
      <c r="AE654" s="32"/>
      <c r="AF654" s="32"/>
      <c r="AG654" s="32"/>
      <c r="AH654" s="32"/>
      <c r="AI654" s="32"/>
    </row>
    <row r="655" spans="1:35" x14ac:dyDescent="0.2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  <c r="AA655" s="32"/>
      <c r="AB655" s="32"/>
      <c r="AC655" s="32"/>
      <c r="AD655" s="32"/>
      <c r="AE655" s="32"/>
      <c r="AF655" s="32"/>
      <c r="AG655" s="32"/>
      <c r="AH655" s="32"/>
      <c r="AI655" s="32"/>
    </row>
    <row r="656" spans="1:35" x14ac:dyDescent="0.2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  <c r="AA656" s="32"/>
      <c r="AB656" s="32"/>
      <c r="AC656" s="32"/>
      <c r="AD656" s="32"/>
      <c r="AE656" s="32"/>
      <c r="AF656" s="32"/>
      <c r="AG656" s="32"/>
      <c r="AH656" s="32"/>
      <c r="AI656" s="32"/>
    </row>
    <row r="657" spans="1:35" x14ac:dyDescent="0.2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  <c r="AA657" s="32"/>
      <c r="AB657" s="32"/>
      <c r="AC657" s="32"/>
      <c r="AD657" s="32"/>
      <c r="AE657" s="32"/>
      <c r="AF657" s="32"/>
      <c r="AG657" s="32"/>
      <c r="AH657" s="32"/>
      <c r="AI657" s="32"/>
    </row>
    <row r="658" spans="1:35" x14ac:dyDescent="0.2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  <c r="AA658" s="32"/>
      <c r="AB658" s="32"/>
      <c r="AC658" s="32"/>
      <c r="AD658" s="32"/>
      <c r="AE658" s="32"/>
      <c r="AF658" s="32"/>
      <c r="AG658" s="32"/>
      <c r="AH658" s="32"/>
      <c r="AI658" s="32"/>
    </row>
    <row r="659" spans="1:35" x14ac:dyDescent="0.2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  <c r="AA659" s="32"/>
      <c r="AB659" s="32"/>
      <c r="AC659" s="32"/>
      <c r="AD659" s="32"/>
      <c r="AE659" s="32"/>
      <c r="AF659" s="32"/>
      <c r="AG659" s="32"/>
      <c r="AH659" s="32"/>
      <c r="AI659" s="32"/>
    </row>
    <row r="660" spans="1:35" x14ac:dyDescent="0.2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  <c r="AA660" s="32"/>
      <c r="AB660" s="32"/>
      <c r="AC660" s="32"/>
      <c r="AD660" s="32"/>
      <c r="AE660" s="32"/>
      <c r="AF660" s="32"/>
      <c r="AG660" s="32"/>
      <c r="AH660" s="32"/>
      <c r="AI660" s="32"/>
    </row>
    <row r="661" spans="1:35" x14ac:dyDescent="0.2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  <c r="AA661" s="32"/>
      <c r="AB661" s="32"/>
      <c r="AC661" s="32"/>
      <c r="AD661" s="32"/>
      <c r="AE661" s="32"/>
      <c r="AF661" s="32"/>
      <c r="AG661" s="32"/>
      <c r="AH661" s="32"/>
      <c r="AI661" s="32"/>
    </row>
    <row r="662" spans="1:35" x14ac:dyDescent="0.2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  <c r="AA662" s="32"/>
      <c r="AB662" s="32"/>
      <c r="AC662" s="32"/>
      <c r="AD662" s="32"/>
      <c r="AE662" s="32"/>
      <c r="AF662" s="32"/>
      <c r="AG662" s="32"/>
      <c r="AH662" s="32"/>
      <c r="AI662" s="32"/>
    </row>
    <row r="663" spans="1:35" x14ac:dyDescent="0.2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  <c r="AA663" s="32"/>
      <c r="AB663" s="32"/>
      <c r="AC663" s="32"/>
      <c r="AD663" s="32"/>
      <c r="AE663" s="32"/>
      <c r="AF663" s="32"/>
      <c r="AG663" s="32"/>
      <c r="AH663" s="32"/>
      <c r="AI663" s="32"/>
    </row>
    <row r="664" spans="1:35" x14ac:dyDescent="0.2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  <c r="AA664" s="32"/>
      <c r="AB664" s="32"/>
      <c r="AC664" s="32"/>
      <c r="AD664" s="32"/>
      <c r="AE664" s="32"/>
      <c r="AF664" s="32"/>
      <c r="AG664" s="32"/>
      <c r="AH664" s="32"/>
      <c r="AI664" s="32"/>
    </row>
    <row r="665" spans="1:35" x14ac:dyDescent="0.2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  <c r="AA665" s="32"/>
      <c r="AB665" s="32"/>
      <c r="AC665" s="32"/>
      <c r="AD665" s="32"/>
      <c r="AE665" s="32"/>
      <c r="AF665" s="32"/>
      <c r="AG665" s="32"/>
      <c r="AH665" s="32"/>
      <c r="AI665" s="32"/>
    </row>
    <row r="666" spans="1:35" x14ac:dyDescent="0.2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  <c r="AA666" s="32"/>
      <c r="AB666" s="32"/>
      <c r="AC666" s="32"/>
      <c r="AD666" s="32"/>
      <c r="AE666" s="32"/>
      <c r="AF666" s="32"/>
      <c r="AG666" s="32"/>
      <c r="AH666" s="32"/>
      <c r="AI666" s="32"/>
    </row>
    <row r="667" spans="1:35" x14ac:dyDescent="0.2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  <c r="AA667" s="32"/>
      <c r="AB667" s="32"/>
      <c r="AC667" s="32"/>
      <c r="AD667" s="32"/>
      <c r="AE667" s="32"/>
      <c r="AF667" s="32"/>
      <c r="AG667" s="32"/>
      <c r="AH667" s="32"/>
      <c r="AI667" s="32"/>
    </row>
    <row r="668" spans="1:35" x14ac:dyDescent="0.2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  <c r="AA668" s="32"/>
      <c r="AB668" s="32"/>
      <c r="AC668" s="32"/>
      <c r="AD668" s="32"/>
      <c r="AE668" s="32"/>
      <c r="AF668" s="32"/>
      <c r="AG668" s="32"/>
      <c r="AH668" s="32"/>
      <c r="AI668" s="32"/>
    </row>
    <row r="669" spans="1:35" x14ac:dyDescent="0.2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  <c r="AA669" s="32"/>
      <c r="AB669" s="32"/>
      <c r="AC669" s="32"/>
      <c r="AD669" s="32"/>
      <c r="AE669" s="32"/>
      <c r="AF669" s="32"/>
      <c r="AG669" s="32"/>
      <c r="AH669" s="32"/>
      <c r="AI669" s="32"/>
    </row>
    <row r="670" spans="1:35" x14ac:dyDescent="0.2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  <c r="AA670" s="32"/>
      <c r="AB670" s="32"/>
      <c r="AC670" s="32"/>
      <c r="AD670" s="32"/>
      <c r="AE670" s="32"/>
      <c r="AF670" s="32"/>
      <c r="AG670" s="32"/>
      <c r="AH670" s="32"/>
      <c r="AI670" s="32"/>
    </row>
    <row r="671" spans="1:35" x14ac:dyDescent="0.2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  <c r="AA671" s="32"/>
      <c r="AB671" s="32"/>
      <c r="AC671" s="32"/>
      <c r="AD671" s="32"/>
      <c r="AE671" s="32"/>
      <c r="AF671" s="32"/>
      <c r="AG671" s="32"/>
      <c r="AH671" s="32"/>
      <c r="AI671" s="32"/>
    </row>
    <row r="672" spans="1:35" x14ac:dyDescent="0.2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  <c r="AA672" s="32"/>
      <c r="AB672" s="32"/>
      <c r="AC672" s="32"/>
      <c r="AD672" s="32"/>
      <c r="AE672" s="32"/>
      <c r="AF672" s="32"/>
      <c r="AG672" s="32"/>
      <c r="AH672" s="32"/>
      <c r="AI672" s="32"/>
    </row>
    <row r="673" spans="1:35" x14ac:dyDescent="0.2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  <c r="AA673" s="32"/>
      <c r="AB673" s="32"/>
      <c r="AC673" s="32"/>
      <c r="AD673" s="32"/>
      <c r="AE673" s="32"/>
      <c r="AF673" s="32"/>
      <c r="AG673" s="32"/>
      <c r="AH673" s="32"/>
      <c r="AI673" s="32"/>
    </row>
    <row r="674" spans="1:35" x14ac:dyDescent="0.2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  <c r="AA674" s="32"/>
      <c r="AB674" s="32"/>
      <c r="AC674" s="32"/>
      <c r="AD674" s="32"/>
      <c r="AE674" s="32"/>
      <c r="AF674" s="32"/>
      <c r="AG674" s="32"/>
      <c r="AH674" s="32"/>
      <c r="AI674" s="32"/>
    </row>
    <row r="675" spans="1:35" x14ac:dyDescent="0.2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  <c r="AA675" s="32"/>
      <c r="AB675" s="32"/>
      <c r="AC675" s="32"/>
      <c r="AD675" s="32"/>
      <c r="AE675" s="32"/>
      <c r="AF675" s="32"/>
      <c r="AG675" s="32"/>
      <c r="AH675" s="32"/>
      <c r="AI675" s="32"/>
    </row>
    <row r="676" spans="1:35" x14ac:dyDescent="0.2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  <c r="AA676" s="32"/>
      <c r="AB676" s="32"/>
      <c r="AC676" s="32"/>
      <c r="AD676" s="32"/>
      <c r="AE676" s="32"/>
      <c r="AF676" s="32"/>
      <c r="AG676" s="32"/>
      <c r="AH676" s="32"/>
      <c r="AI676" s="32"/>
    </row>
    <row r="677" spans="1:35" x14ac:dyDescent="0.2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  <c r="AA677" s="32"/>
      <c r="AB677" s="32"/>
      <c r="AC677" s="32"/>
      <c r="AD677" s="32"/>
      <c r="AE677" s="32"/>
      <c r="AF677" s="32"/>
      <c r="AG677" s="32"/>
      <c r="AH677" s="32"/>
      <c r="AI677" s="32"/>
    </row>
    <row r="678" spans="1:35" x14ac:dyDescent="0.2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  <c r="AA678" s="32"/>
      <c r="AB678" s="32"/>
      <c r="AC678" s="32"/>
      <c r="AD678" s="32"/>
      <c r="AE678" s="32"/>
      <c r="AF678" s="32"/>
      <c r="AG678" s="32"/>
      <c r="AH678" s="32"/>
      <c r="AI678" s="32"/>
    </row>
    <row r="679" spans="1:35" x14ac:dyDescent="0.2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  <c r="AA679" s="32"/>
      <c r="AB679" s="32"/>
      <c r="AC679" s="32"/>
      <c r="AD679" s="32"/>
      <c r="AE679" s="32"/>
      <c r="AF679" s="32"/>
      <c r="AG679" s="32"/>
      <c r="AH679" s="32"/>
      <c r="AI679" s="32"/>
    </row>
    <row r="680" spans="1:35" x14ac:dyDescent="0.2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  <c r="AA680" s="32"/>
      <c r="AB680" s="32"/>
      <c r="AC680" s="32"/>
      <c r="AD680" s="32"/>
      <c r="AE680" s="32"/>
      <c r="AF680" s="32"/>
      <c r="AG680" s="32"/>
      <c r="AH680" s="32"/>
      <c r="AI680" s="32"/>
    </row>
    <row r="681" spans="1:35" x14ac:dyDescent="0.2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  <c r="AA681" s="32"/>
      <c r="AB681" s="32"/>
      <c r="AC681" s="32"/>
      <c r="AD681" s="32"/>
      <c r="AE681" s="32"/>
      <c r="AF681" s="32"/>
      <c r="AG681" s="32"/>
      <c r="AH681" s="32"/>
      <c r="AI681" s="32"/>
    </row>
    <row r="682" spans="1:35" x14ac:dyDescent="0.2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  <c r="AA682" s="32"/>
      <c r="AB682" s="32"/>
      <c r="AC682" s="32"/>
      <c r="AD682" s="32"/>
      <c r="AE682" s="32"/>
      <c r="AF682" s="32"/>
      <c r="AG682" s="32"/>
      <c r="AH682" s="32"/>
      <c r="AI682" s="32"/>
    </row>
    <row r="683" spans="1:35" x14ac:dyDescent="0.2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  <c r="AA683" s="32"/>
      <c r="AB683" s="32"/>
      <c r="AC683" s="32"/>
      <c r="AD683" s="32"/>
      <c r="AE683" s="32"/>
      <c r="AF683" s="32"/>
      <c r="AG683" s="32"/>
      <c r="AH683" s="32"/>
      <c r="AI683" s="32"/>
    </row>
    <row r="684" spans="1:35" x14ac:dyDescent="0.2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  <c r="AA684" s="32"/>
      <c r="AB684" s="32"/>
      <c r="AC684" s="32"/>
      <c r="AD684" s="32"/>
      <c r="AE684" s="32"/>
      <c r="AF684" s="32"/>
      <c r="AG684" s="32"/>
      <c r="AH684" s="32"/>
      <c r="AI684" s="32"/>
    </row>
    <row r="685" spans="1:35" x14ac:dyDescent="0.2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  <c r="AA685" s="32"/>
      <c r="AB685" s="32"/>
      <c r="AC685" s="32"/>
      <c r="AD685" s="32"/>
      <c r="AE685" s="32"/>
      <c r="AF685" s="32"/>
      <c r="AG685" s="32"/>
      <c r="AH685" s="32"/>
      <c r="AI685" s="32"/>
    </row>
    <row r="686" spans="1:35" x14ac:dyDescent="0.2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  <c r="AA686" s="32"/>
      <c r="AB686" s="32"/>
      <c r="AC686" s="32"/>
      <c r="AD686" s="32"/>
      <c r="AE686" s="32"/>
      <c r="AF686" s="32"/>
      <c r="AG686" s="32"/>
      <c r="AH686" s="32"/>
      <c r="AI686" s="32"/>
    </row>
    <row r="687" spans="1:35" x14ac:dyDescent="0.2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  <c r="AB687" s="32"/>
      <c r="AC687" s="32"/>
      <c r="AD687" s="32"/>
      <c r="AE687" s="32"/>
      <c r="AF687" s="32"/>
      <c r="AG687" s="32"/>
      <c r="AH687" s="32"/>
      <c r="AI687" s="32"/>
    </row>
    <row r="688" spans="1:35" x14ac:dyDescent="0.2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  <c r="AA688" s="32"/>
      <c r="AB688" s="32"/>
      <c r="AC688" s="32"/>
      <c r="AD688" s="32"/>
      <c r="AE688" s="32"/>
      <c r="AF688" s="32"/>
      <c r="AG688" s="32"/>
      <c r="AH688" s="32"/>
      <c r="AI688" s="32"/>
    </row>
    <row r="689" spans="1:35" x14ac:dyDescent="0.2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  <c r="AA689" s="32"/>
      <c r="AB689" s="32"/>
      <c r="AC689" s="32"/>
      <c r="AD689" s="32"/>
      <c r="AE689" s="32"/>
      <c r="AF689" s="32"/>
      <c r="AG689" s="32"/>
      <c r="AH689" s="32"/>
      <c r="AI689" s="32"/>
    </row>
    <row r="690" spans="1:35" x14ac:dyDescent="0.2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  <c r="AA690" s="32"/>
      <c r="AB690" s="32"/>
      <c r="AC690" s="32"/>
      <c r="AD690" s="32"/>
      <c r="AE690" s="32"/>
      <c r="AF690" s="32"/>
      <c r="AG690" s="32"/>
      <c r="AH690" s="32"/>
      <c r="AI690" s="32"/>
    </row>
    <row r="691" spans="1:35" x14ac:dyDescent="0.2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  <c r="AA691" s="32"/>
      <c r="AB691" s="32"/>
      <c r="AC691" s="32"/>
      <c r="AD691" s="32"/>
      <c r="AE691" s="32"/>
      <c r="AF691" s="32"/>
      <c r="AG691" s="32"/>
      <c r="AH691" s="32"/>
      <c r="AI691" s="32"/>
    </row>
    <row r="692" spans="1:35" x14ac:dyDescent="0.2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  <c r="AA692" s="32"/>
      <c r="AB692" s="32"/>
      <c r="AC692" s="32"/>
      <c r="AD692" s="32"/>
      <c r="AE692" s="32"/>
      <c r="AF692" s="32"/>
      <c r="AG692" s="32"/>
      <c r="AH692" s="32"/>
      <c r="AI692" s="32"/>
    </row>
    <row r="693" spans="1:35" x14ac:dyDescent="0.2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  <c r="AA693" s="32"/>
      <c r="AB693" s="32"/>
      <c r="AC693" s="32"/>
      <c r="AD693" s="32"/>
      <c r="AE693" s="32"/>
      <c r="AF693" s="32"/>
      <c r="AG693" s="32"/>
      <c r="AH693" s="32"/>
      <c r="AI693" s="32"/>
    </row>
    <row r="694" spans="1:35" x14ac:dyDescent="0.2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  <c r="AA694" s="32"/>
      <c r="AB694" s="32"/>
      <c r="AC694" s="32"/>
      <c r="AD694" s="32"/>
      <c r="AE694" s="32"/>
      <c r="AF694" s="32"/>
      <c r="AG694" s="32"/>
      <c r="AH694" s="32"/>
      <c r="AI694" s="32"/>
    </row>
    <row r="695" spans="1:35" x14ac:dyDescent="0.2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A695" s="32"/>
      <c r="AB695" s="32"/>
      <c r="AC695" s="32"/>
      <c r="AD695" s="32"/>
      <c r="AE695" s="32"/>
      <c r="AF695" s="32"/>
      <c r="AG695" s="32"/>
      <c r="AH695" s="32"/>
      <c r="AI695" s="32"/>
    </row>
    <row r="696" spans="1:35" x14ac:dyDescent="0.2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  <c r="AA696" s="32"/>
      <c r="AB696" s="32"/>
      <c r="AC696" s="32"/>
      <c r="AD696" s="32"/>
      <c r="AE696" s="32"/>
      <c r="AF696" s="32"/>
      <c r="AG696" s="32"/>
      <c r="AH696" s="32"/>
      <c r="AI696" s="32"/>
    </row>
    <row r="697" spans="1:35" x14ac:dyDescent="0.2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  <c r="AA697" s="32"/>
      <c r="AB697" s="32"/>
      <c r="AC697" s="32"/>
      <c r="AD697" s="32"/>
      <c r="AE697" s="32"/>
      <c r="AF697" s="32"/>
      <c r="AG697" s="32"/>
      <c r="AH697" s="32"/>
      <c r="AI697" s="32"/>
    </row>
    <row r="698" spans="1:35" x14ac:dyDescent="0.2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  <c r="AA698" s="32"/>
      <c r="AB698" s="32"/>
      <c r="AC698" s="32"/>
      <c r="AD698" s="32"/>
      <c r="AE698" s="32"/>
      <c r="AF698" s="32"/>
      <c r="AG698" s="32"/>
      <c r="AH698" s="32"/>
      <c r="AI698" s="32"/>
    </row>
    <row r="699" spans="1:35" x14ac:dyDescent="0.2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  <c r="AA699" s="32"/>
      <c r="AB699" s="32"/>
      <c r="AC699" s="32"/>
      <c r="AD699" s="32"/>
      <c r="AE699" s="32"/>
      <c r="AF699" s="32"/>
      <c r="AG699" s="32"/>
      <c r="AH699" s="32"/>
      <c r="AI699" s="32"/>
    </row>
    <row r="700" spans="1:35" x14ac:dyDescent="0.2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  <c r="AA700" s="32"/>
      <c r="AB700" s="32"/>
      <c r="AC700" s="32"/>
      <c r="AD700" s="32"/>
      <c r="AE700" s="32"/>
      <c r="AF700" s="32"/>
      <c r="AG700" s="32"/>
      <c r="AH700" s="32"/>
      <c r="AI700" s="32"/>
    </row>
    <row r="701" spans="1:35" x14ac:dyDescent="0.2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  <c r="AA701" s="32"/>
      <c r="AB701" s="32"/>
      <c r="AC701" s="32"/>
      <c r="AD701" s="32"/>
      <c r="AE701" s="32"/>
      <c r="AF701" s="32"/>
      <c r="AG701" s="32"/>
      <c r="AH701" s="32"/>
      <c r="AI701" s="32"/>
    </row>
    <row r="702" spans="1:35" x14ac:dyDescent="0.2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  <c r="AA702" s="32"/>
      <c r="AB702" s="32"/>
      <c r="AC702" s="32"/>
      <c r="AD702" s="32"/>
      <c r="AE702" s="32"/>
      <c r="AF702" s="32"/>
      <c r="AG702" s="32"/>
      <c r="AH702" s="32"/>
      <c r="AI702" s="32"/>
    </row>
    <row r="703" spans="1:35" x14ac:dyDescent="0.2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  <c r="AA703" s="32"/>
      <c r="AB703" s="32"/>
      <c r="AC703" s="32"/>
      <c r="AD703" s="32"/>
      <c r="AE703" s="32"/>
      <c r="AF703" s="32"/>
      <c r="AG703" s="32"/>
      <c r="AH703" s="32"/>
      <c r="AI703" s="32"/>
    </row>
    <row r="704" spans="1:35" x14ac:dyDescent="0.2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  <c r="AA704" s="32"/>
      <c r="AB704" s="32"/>
      <c r="AC704" s="32"/>
      <c r="AD704" s="32"/>
      <c r="AE704" s="32"/>
      <c r="AF704" s="32"/>
      <c r="AG704" s="32"/>
      <c r="AH704" s="32"/>
      <c r="AI704" s="32"/>
    </row>
    <row r="705" spans="1:35" x14ac:dyDescent="0.2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  <c r="AA705" s="32"/>
      <c r="AB705" s="32"/>
      <c r="AC705" s="32"/>
      <c r="AD705" s="32"/>
      <c r="AE705" s="32"/>
      <c r="AF705" s="32"/>
      <c r="AG705" s="32"/>
      <c r="AH705" s="32"/>
      <c r="AI705" s="32"/>
    </row>
    <row r="706" spans="1:35" x14ac:dyDescent="0.2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  <c r="AA706" s="32"/>
      <c r="AB706" s="32"/>
      <c r="AC706" s="32"/>
      <c r="AD706" s="32"/>
      <c r="AE706" s="32"/>
      <c r="AF706" s="32"/>
      <c r="AG706" s="32"/>
      <c r="AH706" s="32"/>
      <c r="AI706" s="32"/>
    </row>
    <row r="707" spans="1:35" x14ac:dyDescent="0.2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  <c r="AA707" s="32"/>
      <c r="AB707" s="32"/>
      <c r="AC707" s="32"/>
      <c r="AD707" s="32"/>
      <c r="AE707" s="32"/>
      <c r="AF707" s="32"/>
      <c r="AG707" s="32"/>
      <c r="AH707" s="32"/>
      <c r="AI707" s="32"/>
    </row>
    <row r="708" spans="1:35" x14ac:dyDescent="0.2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  <c r="AA708" s="32"/>
      <c r="AB708" s="32"/>
      <c r="AC708" s="32"/>
      <c r="AD708" s="32"/>
      <c r="AE708" s="32"/>
      <c r="AF708" s="32"/>
      <c r="AG708" s="32"/>
      <c r="AH708" s="32"/>
      <c r="AI708" s="32"/>
    </row>
    <row r="709" spans="1:35" x14ac:dyDescent="0.2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  <c r="AA709" s="32"/>
      <c r="AB709" s="32"/>
      <c r="AC709" s="32"/>
      <c r="AD709" s="32"/>
      <c r="AE709" s="32"/>
      <c r="AF709" s="32"/>
      <c r="AG709" s="32"/>
      <c r="AH709" s="32"/>
      <c r="AI709" s="32"/>
    </row>
    <row r="710" spans="1:35" x14ac:dyDescent="0.2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  <c r="AA710" s="32"/>
      <c r="AB710" s="32"/>
      <c r="AC710" s="32"/>
      <c r="AD710" s="32"/>
      <c r="AE710" s="32"/>
      <c r="AF710" s="32"/>
      <c r="AG710" s="32"/>
      <c r="AH710" s="32"/>
      <c r="AI710" s="32"/>
    </row>
    <row r="711" spans="1:35" x14ac:dyDescent="0.2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  <c r="AA711" s="32"/>
      <c r="AB711" s="32"/>
      <c r="AC711" s="32"/>
      <c r="AD711" s="32"/>
      <c r="AE711" s="32"/>
      <c r="AF711" s="32"/>
      <c r="AG711" s="32"/>
      <c r="AH711" s="32"/>
      <c r="AI711" s="32"/>
    </row>
    <row r="712" spans="1:35" x14ac:dyDescent="0.2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  <c r="AA712" s="32"/>
      <c r="AB712" s="32"/>
      <c r="AC712" s="32"/>
      <c r="AD712" s="32"/>
      <c r="AE712" s="32"/>
      <c r="AF712" s="32"/>
      <c r="AG712" s="32"/>
      <c r="AH712" s="32"/>
      <c r="AI712" s="32"/>
    </row>
    <row r="713" spans="1:35" x14ac:dyDescent="0.2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  <c r="AA713" s="32"/>
      <c r="AB713" s="32"/>
      <c r="AC713" s="32"/>
      <c r="AD713" s="32"/>
      <c r="AE713" s="32"/>
      <c r="AF713" s="32"/>
      <c r="AG713" s="32"/>
      <c r="AH713" s="32"/>
      <c r="AI713" s="32"/>
    </row>
    <row r="714" spans="1:35" x14ac:dyDescent="0.2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  <c r="AA714" s="32"/>
      <c r="AB714" s="32"/>
      <c r="AC714" s="32"/>
      <c r="AD714" s="32"/>
      <c r="AE714" s="32"/>
      <c r="AF714" s="32"/>
      <c r="AG714" s="32"/>
      <c r="AH714" s="32"/>
      <c r="AI714" s="32"/>
    </row>
    <row r="715" spans="1:35" x14ac:dyDescent="0.2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  <c r="AA715" s="32"/>
      <c r="AB715" s="32"/>
      <c r="AC715" s="32"/>
      <c r="AD715" s="32"/>
      <c r="AE715" s="32"/>
      <c r="AF715" s="32"/>
      <c r="AG715" s="32"/>
      <c r="AH715" s="32"/>
      <c r="AI715" s="32"/>
    </row>
    <row r="716" spans="1:35" x14ac:dyDescent="0.2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  <c r="AA716" s="32"/>
      <c r="AB716" s="32"/>
      <c r="AC716" s="32"/>
      <c r="AD716" s="32"/>
      <c r="AE716" s="32"/>
      <c r="AF716" s="32"/>
      <c r="AG716" s="32"/>
      <c r="AH716" s="32"/>
      <c r="AI716" s="32"/>
    </row>
    <row r="717" spans="1:35" x14ac:dyDescent="0.2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  <c r="AA717" s="32"/>
      <c r="AB717" s="32"/>
      <c r="AC717" s="32"/>
      <c r="AD717" s="32"/>
      <c r="AE717" s="32"/>
      <c r="AF717" s="32"/>
      <c r="AG717" s="32"/>
      <c r="AH717" s="32"/>
      <c r="AI717" s="32"/>
    </row>
    <row r="718" spans="1:35" x14ac:dyDescent="0.2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  <c r="AA718" s="32"/>
      <c r="AB718" s="32"/>
      <c r="AC718" s="32"/>
      <c r="AD718" s="32"/>
      <c r="AE718" s="32"/>
      <c r="AF718" s="32"/>
      <c r="AG718" s="32"/>
      <c r="AH718" s="32"/>
      <c r="AI718" s="32"/>
    </row>
    <row r="719" spans="1:35" x14ac:dyDescent="0.2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  <c r="AA719" s="32"/>
      <c r="AB719" s="32"/>
      <c r="AC719" s="32"/>
      <c r="AD719" s="32"/>
      <c r="AE719" s="32"/>
      <c r="AF719" s="32"/>
      <c r="AG719" s="32"/>
      <c r="AH719" s="32"/>
      <c r="AI719" s="32"/>
    </row>
    <row r="720" spans="1:35" x14ac:dyDescent="0.2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  <c r="AA720" s="32"/>
      <c r="AB720" s="32"/>
      <c r="AC720" s="32"/>
      <c r="AD720" s="32"/>
      <c r="AE720" s="32"/>
      <c r="AF720" s="32"/>
      <c r="AG720" s="32"/>
      <c r="AH720" s="32"/>
      <c r="AI720" s="32"/>
    </row>
    <row r="721" spans="1:35" x14ac:dyDescent="0.2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  <c r="AA721" s="32"/>
      <c r="AB721" s="32"/>
      <c r="AC721" s="32"/>
      <c r="AD721" s="32"/>
      <c r="AE721" s="32"/>
      <c r="AF721" s="32"/>
      <c r="AG721" s="32"/>
      <c r="AH721" s="32"/>
      <c r="AI721" s="32"/>
    </row>
    <row r="722" spans="1:35" x14ac:dyDescent="0.2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  <c r="AA722" s="32"/>
      <c r="AB722" s="32"/>
      <c r="AC722" s="32"/>
      <c r="AD722" s="32"/>
      <c r="AE722" s="32"/>
      <c r="AF722" s="32"/>
      <c r="AG722" s="32"/>
      <c r="AH722" s="32"/>
      <c r="AI722" s="32"/>
    </row>
    <row r="723" spans="1:35" x14ac:dyDescent="0.2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  <c r="AA723" s="32"/>
      <c r="AB723" s="32"/>
      <c r="AC723" s="32"/>
      <c r="AD723" s="32"/>
      <c r="AE723" s="32"/>
      <c r="AF723" s="32"/>
      <c r="AG723" s="32"/>
      <c r="AH723" s="32"/>
      <c r="AI723" s="32"/>
    </row>
    <row r="724" spans="1:35" x14ac:dyDescent="0.2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  <c r="AA724" s="32"/>
      <c r="AB724" s="32"/>
      <c r="AC724" s="32"/>
      <c r="AD724" s="32"/>
      <c r="AE724" s="32"/>
      <c r="AF724" s="32"/>
      <c r="AG724" s="32"/>
      <c r="AH724" s="32"/>
      <c r="AI724" s="32"/>
    </row>
    <row r="725" spans="1:35" x14ac:dyDescent="0.2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  <c r="AA725" s="32"/>
      <c r="AB725" s="32"/>
      <c r="AC725" s="32"/>
      <c r="AD725" s="32"/>
      <c r="AE725" s="32"/>
      <c r="AF725" s="32"/>
      <c r="AG725" s="32"/>
      <c r="AH725" s="32"/>
      <c r="AI725" s="32"/>
    </row>
    <row r="726" spans="1:35" x14ac:dyDescent="0.2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  <c r="AA726" s="32"/>
      <c r="AB726" s="32"/>
      <c r="AC726" s="32"/>
      <c r="AD726" s="32"/>
      <c r="AE726" s="32"/>
      <c r="AF726" s="32"/>
      <c r="AG726" s="32"/>
      <c r="AH726" s="32"/>
      <c r="AI726" s="32"/>
    </row>
    <row r="727" spans="1:35" x14ac:dyDescent="0.2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  <c r="AA727" s="32"/>
      <c r="AB727" s="32"/>
      <c r="AC727" s="32"/>
      <c r="AD727" s="32"/>
      <c r="AE727" s="32"/>
      <c r="AF727" s="32"/>
      <c r="AG727" s="32"/>
      <c r="AH727" s="32"/>
      <c r="AI727" s="32"/>
    </row>
    <row r="728" spans="1:35" x14ac:dyDescent="0.2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  <c r="AA728" s="32"/>
      <c r="AB728" s="32"/>
      <c r="AC728" s="32"/>
      <c r="AD728" s="32"/>
      <c r="AE728" s="32"/>
      <c r="AF728" s="32"/>
      <c r="AG728" s="32"/>
      <c r="AH728" s="32"/>
      <c r="AI728" s="32"/>
    </row>
    <row r="729" spans="1:35" x14ac:dyDescent="0.2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  <c r="AA729" s="32"/>
      <c r="AB729" s="32"/>
      <c r="AC729" s="32"/>
      <c r="AD729" s="32"/>
      <c r="AE729" s="32"/>
      <c r="AF729" s="32"/>
      <c r="AG729" s="32"/>
      <c r="AH729" s="32"/>
      <c r="AI729" s="32"/>
    </row>
    <row r="730" spans="1:35" x14ac:dyDescent="0.2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  <c r="AA730" s="32"/>
      <c r="AB730" s="32"/>
      <c r="AC730" s="32"/>
      <c r="AD730" s="32"/>
      <c r="AE730" s="32"/>
      <c r="AF730" s="32"/>
      <c r="AG730" s="32"/>
      <c r="AH730" s="32"/>
      <c r="AI730" s="32"/>
    </row>
    <row r="731" spans="1:35" x14ac:dyDescent="0.2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  <c r="AA731" s="32"/>
      <c r="AB731" s="32"/>
      <c r="AC731" s="32"/>
      <c r="AD731" s="32"/>
      <c r="AE731" s="32"/>
      <c r="AF731" s="32"/>
      <c r="AG731" s="32"/>
      <c r="AH731" s="32"/>
      <c r="AI731" s="32"/>
    </row>
    <row r="732" spans="1:35" x14ac:dyDescent="0.2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  <c r="AA732" s="32"/>
      <c r="AB732" s="32"/>
      <c r="AC732" s="32"/>
      <c r="AD732" s="32"/>
      <c r="AE732" s="32"/>
      <c r="AF732" s="32"/>
      <c r="AG732" s="32"/>
      <c r="AH732" s="32"/>
      <c r="AI732" s="32"/>
    </row>
    <row r="733" spans="1:35" x14ac:dyDescent="0.2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  <c r="AA733" s="32"/>
      <c r="AB733" s="32"/>
      <c r="AC733" s="32"/>
      <c r="AD733" s="32"/>
      <c r="AE733" s="32"/>
      <c r="AF733" s="32"/>
      <c r="AG733" s="32"/>
      <c r="AH733" s="32"/>
      <c r="AI733" s="32"/>
    </row>
    <row r="734" spans="1:35" x14ac:dyDescent="0.2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  <c r="AA734" s="32"/>
      <c r="AB734" s="32"/>
      <c r="AC734" s="32"/>
      <c r="AD734" s="32"/>
      <c r="AE734" s="32"/>
      <c r="AF734" s="32"/>
      <c r="AG734" s="32"/>
      <c r="AH734" s="32"/>
      <c r="AI734" s="32"/>
    </row>
    <row r="735" spans="1:35" x14ac:dyDescent="0.2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  <c r="AA735" s="32"/>
      <c r="AB735" s="32"/>
      <c r="AC735" s="32"/>
      <c r="AD735" s="32"/>
      <c r="AE735" s="32"/>
      <c r="AF735" s="32"/>
      <c r="AG735" s="32"/>
      <c r="AH735" s="32"/>
      <c r="AI735" s="32"/>
    </row>
    <row r="736" spans="1:35" x14ac:dyDescent="0.2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  <c r="AA736" s="32"/>
      <c r="AB736" s="32"/>
      <c r="AC736" s="32"/>
      <c r="AD736" s="32"/>
      <c r="AE736" s="32"/>
      <c r="AF736" s="32"/>
      <c r="AG736" s="32"/>
      <c r="AH736" s="32"/>
      <c r="AI736" s="32"/>
    </row>
    <row r="737" spans="1:35" x14ac:dyDescent="0.2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  <c r="AB737" s="32"/>
      <c r="AC737" s="32"/>
      <c r="AD737" s="32"/>
      <c r="AE737" s="32"/>
      <c r="AF737" s="32"/>
      <c r="AG737" s="32"/>
      <c r="AH737" s="32"/>
      <c r="AI737" s="32"/>
    </row>
    <row r="738" spans="1:35" x14ac:dyDescent="0.2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  <c r="AA738" s="32"/>
      <c r="AB738" s="32"/>
      <c r="AC738" s="32"/>
      <c r="AD738" s="32"/>
      <c r="AE738" s="32"/>
      <c r="AF738" s="32"/>
      <c r="AG738" s="32"/>
      <c r="AH738" s="32"/>
      <c r="AI738" s="32"/>
    </row>
    <row r="739" spans="1:35" x14ac:dyDescent="0.2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  <c r="AA739" s="32"/>
      <c r="AB739" s="32"/>
      <c r="AC739" s="32"/>
      <c r="AD739" s="32"/>
      <c r="AE739" s="32"/>
      <c r="AF739" s="32"/>
      <c r="AG739" s="32"/>
      <c r="AH739" s="32"/>
      <c r="AI739" s="32"/>
    </row>
    <row r="740" spans="1:35" x14ac:dyDescent="0.2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  <c r="AA740" s="32"/>
      <c r="AB740" s="32"/>
      <c r="AC740" s="32"/>
      <c r="AD740" s="32"/>
      <c r="AE740" s="32"/>
      <c r="AF740" s="32"/>
      <c r="AG740" s="32"/>
      <c r="AH740" s="32"/>
      <c r="AI740" s="32"/>
    </row>
    <row r="741" spans="1:35" x14ac:dyDescent="0.2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  <c r="AA741" s="32"/>
      <c r="AB741" s="32"/>
      <c r="AC741" s="32"/>
      <c r="AD741" s="32"/>
      <c r="AE741" s="32"/>
      <c r="AF741" s="32"/>
      <c r="AG741" s="32"/>
      <c r="AH741" s="32"/>
      <c r="AI741" s="32"/>
    </row>
    <row r="742" spans="1:35" x14ac:dyDescent="0.2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  <c r="AA742" s="32"/>
      <c r="AB742" s="32"/>
      <c r="AC742" s="32"/>
      <c r="AD742" s="32"/>
      <c r="AE742" s="32"/>
      <c r="AF742" s="32"/>
      <c r="AG742" s="32"/>
      <c r="AH742" s="32"/>
      <c r="AI742" s="32"/>
    </row>
    <row r="743" spans="1:35" x14ac:dyDescent="0.2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  <c r="AA743" s="32"/>
      <c r="AB743" s="32"/>
      <c r="AC743" s="32"/>
      <c r="AD743" s="32"/>
      <c r="AE743" s="32"/>
      <c r="AF743" s="32"/>
      <c r="AG743" s="32"/>
      <c r="AH743" s="32"/>
      <c r="AI743" s="32"/>
    </row>
    <row r="744" spans="1:35" x14ac:dyDescent="0.2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  <c r="AA744" s="32"/>
      <c r="AB744" s="32"/>
      <c r="AC744" s="32"/>
      <c r="AD744" s="32"/>
      <c r="AE744" s="32"/>
      <c r="AF744" s="32"/>
      <c r="AG744" s="32"/>
      <c r="AH744" s="32"/>
      <c r="AI744" s="32"/>
    </row>
    <row r="745" spans="1:35" x14ac:dyDescent="0.2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  <c r="AA745" s="32"/>
      <c r="AB745" s="32"/>
      <c r="AC745" s="32"/>
      <c r="AD745" s="32"/>
      <c r="AE745" s="32"/>
      <c r="AF745" s="32"/>
      <c r="AG745" s="32"/>
      <c r="AH745" s="32"/>
      <c r="AI745" s="32"/>
    </row>
    <row r="746" spans="1:35" x14ac:dyDescent="0.2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  <c r="AA746" s="32"/>
      <c r="AB746" s="32"/>
      <c r="AC746" s="32"/>
      <c r="AD746" s="32"/>
      <c r="AE746" s="32"/>
      <c r="AF746" s="32"/>
      <c r="AG746" s="32"/>
      <c r="AH746" s="32"/>
      <c r="AI746" s="32"/>
    </row>
    <row r="747" spans="1:35" x14ac:dyDescent="0.2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  <c r="AA747" s="32"/>
      <c r="AB747" s="32"/>
      <c r="AC747" s="32"/>
      <c r="AD747" s="32"/>
      <c r="AE747" s="32"/>
      <c r="AF747" s="32"/>
      <c r="AG747" s="32"/>
      <c r="AH747" s="32"/>
      <c r="AI747" s="32"/>
    </row>
    <row r="748" spans="1:35" x14ac:dyDescent="0.2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  <c r="AA748" s="32"/>
      <c r="AB748" s="32"/>
      <c r="AC748" s="32"/>
      <c r="AD748" s="32"/>
      <c r="AE748" s="32"/>
      <c r="AF748" s="32"/>
      <c r="AG748" s="32"/>
      <c r="AH748" s="32"/>
      <c r="AI748" s="32"/>
    </row>
    <row r="749" spans="1:35" x14ac:dyDescent="0.2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  <c r="AA749" s="32"/>
      <c r="AB749" s="32"/>
      <c r="AC749" s="32"/>
      <c r="AD749" s="32"/>
      <c r="AE749" s="32"/>
      <c r="AF749" s="32"/>
      <c r="AG749" s="32"/>
      <c r="AH749" s="32"/>
      <c r="AI749" s="32"/>
    </row>
    <row r="750" spans="1:35" x14ac:dyDescent="0.2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  <c r="AA750" s="32"/>
      <c r="AB750" s="32"/>
      <c r="AC750" s="32"/>
      <c r="AD750" s="32"/>
      <c r="AE750" s="32"/>
      <c r="AF750" s="32"/>
      <c r="AG750" s="32"/>
      <c r="AH750" s="32"/>
      <c r="AI750" s="32"/>
    </row>
    <row r="751" spans="1:35" x14ac:dyDescent="0.2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  <c r="AA751" s="32"/>
      <c r="AB751" s="32"/>
      <c r="AC751" s="32"/>
      <c r="AD751" s="32"/>
      <c r="AE751" s="32"/>
      <c r="AF751" s="32"/>
      <c r="AG751" s="32"/>
      <c r="AH751" s="32"/>
      <c r="AI751" s="32"/>
    </row>
    <row r="752" spans="1:35" x14ac:dyDescent="0.2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  <c r="AA752" s="32"/>
      <c r="AB752" s="32"/>
      <c r="AC752" s="32"/>
      <c r="AD752" s="32"/>
      <c r="AE752" s="32"/>
      <c r="AF752" s="32"/>
      <c r="AG752" s="32"/>
      <c r="AH752" s="32"/>
      <c r="AI752" s="32"/>
    </row>
    <row r="753" spans="1:35" x14ac:dyDescent="0.2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  <c r="AA753" s="32"/>
      <c r="AB753" s="32"/>
      <c r="AC753" s="32"/>
      <c r="AD753" s="32"/>
      <c r="AE753" s="32"/>
      <c r="AF753" s="32"/>
      <c r="AG753" s="32"/>
      <c r="AH753" s="32"/>
      <c r="AI753" s="32"/>
    </row>
    <row r="754" spans="1:35" x14ac:dyDescent="0.2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  <c r="AA754" s="32"/>
      <c r="AB754" s="32"/>
      <c r="AC754" s="32"/>
      <c r="AD754" s="32"/>
      <c r="AE754" s="32"/>
      <c r="AF754" s="32"/>
      <c r="AG754" s="32"/>
      <c r="AH754" s="32"/>
      <c r="AI754" s="32"/>
    </row>
    <row r="755" spans="1:35" x14ac:dyDescent="0.2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  <c r="AA755" s="32"/>
      <c r="AB755" s="32"/>
      <c r="AC755" s="32"/>
      <c r="AD755" s="32"/>
      <c r="AE755" s="32"/>
      <c r="AF755" s="32"/>
      <c r="AG755" s="32"/>
      <c r="AH755" s="32"/>
      <c r="AI755" s="32"/>
    </row>
    <row r="756" spans="1:35" x14ac:dyDescent="0.2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  <c r="AA756" s="32"/>
      <c r="AB756" s="32"/>
      <c r="AC756" s="32"/>
      <c r="AD756" s="32"/>
      <c r="AE756" s="32"/>
      <c r="AF756" s="32"/>
      <c r="AG756" s="32"/>
      <c r="AH756" s="32"/>
      <c r="AI756" s="32"/>
    </row>
    <row r="757" spans="1:35" x14ac:dyDescent="0.2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  <c r="AA757" s="32"/>
      <c r="AB757" s="32"/>
      <c r="AC757" s="32"/>
      <c r="AD757" s="32"/>
      <c r="AE757" s="32"/>
      <c r="AF757" s="32"/>
      <c r="AG757" s="32"/>
      <c r="AH757" s="32"/>
      <c r="AI757" s="32"/>
    </row>
    <row r="758" spans="1:35" x14ac:dyDescent="0.2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  <c r="AA758" s="32"/>
      <c r="AB758" s="32"/>
      <c r="AC758" s="32"/>
      <c r="AD758" s="32"/>
      <c r="AE758" s="32"/>
      <c r="AF758" s="32"/>
      <c r="AG758" s="32"/>
      <c r="AH758" s="32"/>
      <c r="AI758" s="32"/>
    </row>
    <row r="759" spans="1:35" x14ac:dyDescent="0.2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  <c r="AA759" s="32"/>
      <c r="AB759" s="32"/>
      <c r="AC759" s="32"/>
      <c r="AD759" s="32"/>
      <c r="AE759" s="32"/>
      <c r="AF759" s="32"/>
      <c r="AG759" s="32"/>
      <c r="AH759" s="32"/>
      <c r="AI759" s="32"/>
    </row>
    <row r="760" spans="1:35" x14ac:dyDescent="0.2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  <c r="AA760" s="32"/>
      <c r="AB760" s="32"/>
      <c r="AC760" s="32"/>
      <c r="AD760" s="32"/>
      <c r="AE760" s="32"/>
      <c r="AF760" s="32"/>
      <c r="AG760" s="32"/>
      <c r="AH760" s="32"/>
      <c r="AI760" s="32"/>
    </row>
    <row r="761" spans="1:35" x14ac:dyDescent="0.2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  <c r="AA761" s="32"/>
      <c r="AB761" s="32"/>
      <c r="AC761" s="32"/>
      <c r="AD761" s="32"/>
      <c r="AE761" s="32"/>
      <c r="AF761" s="32"/>
      <c r="AG761" s="32"/>
      <c r="AH761" s="32"/>
      <c r="AI761" s="32"/>
    </row>
    <row r="762" spans="1:35" x14ac:dyDescent="0.2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  <c r="AA762" s="32"/>
      <c r="AB762" s="32"/>
      <c r="AC762" s="32"/>
      <c r="AD762" s="32"/>
      <c r="AE762" s="32"/>
      <c r="AF762" s="32"/>
      <c r="AG762" s="32"/>
      <c r="AH762" s="32"/>
      <c r="AI762" s="32"/>
    </row>
    <row r="763" spans="1:35" x14ac:dyDescent="0.2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  <c r="AA763" s="32"/>
      <c r="AB763" s="32"/>
      <c r="AC763" s="32"/>
      <c r="AD763" s="32"/>
      <c r="AE763" s="32"/>
      <c r="AF763" s="32"/>
      <c r="AG763" s="32"/>
      <c r="AH763" s="32"/>
      <c r="AI763" s="32"/>
    </row>
    <row r="764" spans="1:35" x14ac:dyDescent="0.2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  <c r="AA764" s="32"/>
      <c r="AB764" s="32"/>
      <c r="AC764" s="32"/>
      <c r="AD764" s="32"/>
      <c r="AE764" s="32"/>
      <c r="AF764" s="32"/>
      <c r="AG764" s="32"/>
      <c r="AH764" s="32"/>
      <c r="AI764" s="32"/>
    </row>
    <row r="765" spans="1:35" x14ac:dyDescent="0.2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  <c r="AA765" s="32"/>
      <c r="AB765" s="32"/>
      <c r="AC765" s="32"/>
      <c r="AD765" s="32"/>
      <c r="AE765" s="32"/>
      <c r="AF765" s="32"/>
      <c r="AG765" s="32"/>
      <c r="AH765" s="32"/>
      <c r="AI765" s="32"/>
    </row>
    <row r="766" spans="1:35" x14ac:dyDescent="0.2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  <c r="AA766" s="32"/>
      <c r="AB766" s="32"/>
      <c r="AC766" s="32"/>
      <c r="AD766" s="32"/>
      <c r="AE766" s="32"/>
      <c r="AF766" s="32"/>
      <c r="AG766" s="32"/>
      <c r="AH766" s="32"/>
      <c r="AI766" s="32"/>
    </row>
    <row r="767" spans="1:35" x14ac:dyDescent="0.2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  <c r="AA767" s="32"/>
      <c r="AB767" s="32"/>
      <c r="AC767" s="32"/>
      <c r="AD767" s="32"/>
      <c r="AE767" s="32"/>
      <c r="AF767" s="32"/>
      <c r="AG767" s="32"/>
      <c r="AH767" s="32"/>
      <c r="AI767" s="32"/>
    </row>
    <row r="768" spans="1:35" x14ac:dyDescent="0.2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  <c r="AA768" s="32"/>
      <c r="AB768" s="32"/>
      <c r="AC768" s="32"/>
      <c r="AD768" s="32"/>
      <c r="AE768" s="32"/>
      <c r="AF768" s="32"/>
      <c r="AG768" s="32"/>
      <c r="AH768" s="32"/>
      <c r="AI768" s="32"/>
    </row>
    <row r="769" spans="1:35" x14ac:dyDescent="0.2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  <c r="AA769" s="32"/>
      <c r="AB769" s="32"/>
      <c r="AC769" s="32"/>
      <c r="AD769" s="32"/>
      <c r="AE769" s="32"/>
      <c r="AF769" s="32"/>
      <c r="AG769" s="32"/>
      <c r="AH769" s="32"/>
      <c r="AI769" s="32"/>
    </row>
    <row r="770" spans="1:35" x14ac:dyDescent="0.2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  <c r="AA770" s="32"/>
      <c r="AB770" s="32"/>
      <c r="AC770" s="32"/>
      <c r="AD770" s="32"/>
      <c r="AE770" s="32"/>
      <c r="AF770" s="32"/>
      <c r="AG770" s="32"/>
      <c r="AH770" s="32"/>
      <c r="AI770" s="32"/>
    </row>
    <row r="771" spans="1:35" x14ac:dyDescent="0.2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  <c r="AA771" s="32"/>
      <c r="AB771" s="32"/>
      <c r="AC771" s="32"/>
      <c r="AD771" s="32"/>
      <c r="AE771" s="32"/>
      <c r="AF771" s="32"/>
      <c r="AG771" s="32"/>
      <c r="AH771" s="32"/>
      <c r="AI771" s="32"/>
    </row>
    <row r="772" spans="1:35" x14ac:dyDescent="0.2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  <c r="AA772" s="32"/>
      <c r="AB772" s="32"/>
      <c r="AC772" s="32"/>
      <c r="AD772" s="32"/>
      <c r="AE772" s="32"/>
      <c r="AF772" s="32"/>
      <c r="AG772" s="32"/>
      <c r="AH772" s="32"/>
      <c r="AI772" s="32"/>
    </row>
    <row r="773" spans="1:35" x14ac:dyDescent="0.2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  <c r="AA773" s="32"/>
      <c r="AB773" s="32"/>
      <c r="AC773" s="32"/>
      <c r="AD773" s="32"/>
      <c r="AE773" s="32"/>
      <c r="AF773" s="32"/>
      <c r="AG773" s="32"/>
      <c r="AH773" s="32"/>
      <c r="AI773" s="32"/>
    </row>
    <row r="774" spans="1:35" x14ac:dyDescent="0.2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  <c r="AA774" s="32"/>
      <c r="AB774" s="32"/>
      <c r="AC774" s="32"/>
      <c r="AD774" s="32"/>
      <c r="AE774" s="32"/>
      <c r="AF774" s="32"/>
      <c r="AG774" s="32"/>
      <c r="AH774" s="32"/>
      <c r="AI774" s="32"/>
    </row>
    <row r="775" spans="1:35" x14ac:dyDescent="0.2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  <c r="AA775" s="32"/>
      <c r="AB775" s="32"/>
      <c r="AC775" s="32"/>
      <c r="AD775" s="32"/>
      <c r="AE775" s="32"/>
      <c r="AF775" s="32"/>
      <c r="AG775" s="32"/>
      <c r="AH775" s="32"/>
      <c r="AI775" s="32"/>
    </row>
    <row r="776" spans="1:35" x14ac:dyDescent="0.2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  <c r="AA776" s="32"/>
      <c r="AB776" s="32"/>
      <c r="AC776" s="32"/>
      <c r="AD776" s="32"/>
      <c r="AE776" s="32"/>
      <c r="AF776" s="32"/>
      <c r="AG776" s="32"/>
      <c r="AH776" s="32"/>
      <c r="AI776" s="32"/>
    </row>
    <row r="777" spans="1:35" x14ac:dyDescent="0.2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  <c r="AA777" s="32"/>
      <c r="AB777" s="32"/>
      <c r="AC777" s="32"/>
      <c r="AD777" s="32"/>
      <c r="AE777" s="32"/>
      <c r="AF777" s="32"/>
      <c r="AG777" s="32"/>
      <c r="AH777" s="32"/>
      <c r="AI777" s="32"/>
    </row>
    <row r="778" spans="1:35" x14ac:dyDescent="0.2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  <c r="AA778" s="32"/>
      <c r="AB778" s="32"/>
      <c r="AC778" s="32"/>
      <c r="AD778" s="32"/>
      <c r="AE778" s="32"/>
      <c r="AF778" s="32"/>
      <c r="AG778" s="32"/>
      <c r="AH778" s="32"/>
      <c r="AI778" s="32"/>
    </row>
    <row r="779" spans="1:35" x14ac:dyDescent="0.2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  <c r="AA779" s="32"/>
      <c r="AB779" s="32"/>
      <c r="AC779" s="32"/>
      <c r="AD779" s="32"/>
      <c r="AE779" s="32"/>
      <c r="AF779" s="32"/>
      <c r="AG779" s="32"/>
      <c r="AH779" s="32"/>
      <c r="AI779" s="32"/>
    </row>
    <row r="780" spans="1:35" x14ac:dyDescent="0.2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  <c r="AA780" s="32"/>
      <c r="AB780" s="32"/>
      <c r="AC780" s="32"/>
      <c r="AD780" s="32"/>
      <c r="AE780" s="32"/>
      <c r="AF780" s="32"/>
      <c r="AG780" s="32"/>
      <c r="AH780" s="32"/>
      <c r="AI780" s="32"/>
    </row>
    <row r="781" spans="1:35" x14ac:dyDescent="0.2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  <c r="AA781" s="32"/>
      <c r="AB781" s="32"/>
      <c r="AC781" s="32"/>
      <c r="AD781" s="32"/>
      <c r="AE781" s="32"/>
      <c r="AF781" s="32"/>
      <c r="AG781" s="32"/>
      <c r="AH781" s="32"/>
      <c r="AI781" s="32"/>
    </row>
    <row r="782" spans="1:35" x14ac:dyDescent="0.2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  <c r="AA782" s="32"/>
      <c r="AB782" s="32"/>
      <c r="AC782" s="32"/>
      <c r="AD782" s="32"/>
      <c r="AE782" s="32"/>
      <c r="AF782" s="32"/>
      <c r="AG782" s="32"/>
      <c r="AH782" s="32"/>
      <c r="AI782" s="32"/>
    </row>
    <row r="783" spans="1:35" x14ac:dyDescent="0.2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  <c r="AA783" s="32"/>
      <c r="AB783" s="32"/>
      <c r="AC783" s="32"/>
      <c r="AD783" s="32"/>
      <c r="AE783" s="32"/>
      <c r="AF783" s="32"/>
      <c r="AG783" s="32"/>
      <c r="AH783" s="32"/>
      <c r="AI783" s="32"/>
    </row>
    <row r="784" spans="1:35" x14ac:dyDescent="0.2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  <c r="AA784" s="32"/>
      <c r="AB784" s="32"/>
      <c r="AC784" s="32"/>
      <c r="AD784" s="32"/>
      <c r="AE784" s="32"/>
      <c r="AF784" s="32"/>
      <c r="AG784" s="32"/>
      <c r="AH784" s="32"/>
      <c r="AI784" s="32"/>
    </row>
    <row r="785" spans="1:35" x14ac:dyDescent="0.2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  <c r="AA785" s="32"/>
      <c r="AB785" s="32"/>
      <c r="AC785" s="32"/>
      <c r="AD785" s="32"/>
      <c r="AE785" s="32"/>
      <c r="AF785" s="32"/>
      <c r="AG785" s="32"/>
      <c r="AH785" s="32"/>
      <c r="AI785" s="32"/>
    </row>
    <row r="786" spans="1:35" x14ac:dyDescent="0.2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  <c r="AA786" s="32"/>
      <c r="AB786" s="32"/>
      <c r="AC786" s="32"/>
      <c r="AD786" s="32"/>
      <c r="AE786" s="32"/>
      <c r="AF786" s="32"/>
      <c r="AG786" s="32"/>
      <c r="AH786" s="32"/>
      <c r="AI786" s="32"/>
    </row>
    <row r="787" spans="1:35" x14ac:dyDescent="0.2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  <c r="AA787" s="32"/>
      <c r="AB787" s="32"/>
      <c r="AC787" s="32"/>
      <c r="AD787" s="32"/>
      <c r="AE787" s="32"/>
      <c r="AF787" s="32"/>
      <c r="AG787" s="32"/>
      <c r="AH787" s="32"/>
      <c r="AI787" s="32"/>
    </row>
    <row r="788" spans="1:35" x14ac:dyDescent="0.2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  <c r="AA788" s="32"/>
      <c r="AB788" s="32"/>
      <c r="AC788" s="32"/>
      <c r="AD788" s="32"/>
      <c r="AE788" s="32"/>
      <c r="AF788" s="32"/>
      <c r="AG788" s="32"/>
      <c r="AH788" s="32"/>
      <c r="AI788" s="32"/>
    </row>
    <row r="789" spans="1:35" x14ac:dyDescent="0.2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  <c r="AA789" s="32"/>
      <c r="AB789" s="32"/>
      <c r="AC789" s="32"/>
      <c r="AD789" s="32"/>
      <c r="AE789" s="32"/>
      <c r="AF789" s="32"/>
      <c r="AG789" s="32"/>
      <c r="AH789" s="32"/>
      <c r="AI789" s="32"/>
    </row>
    <row r="790" spans="1:35" x14ac:dyDescent="0.2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  <c r="AA790" s="32"/>
      <c r="AB790" s="32"/>
      <c r="AC790" s="32"/>
      <c r="AD790" s="32"/>
      <c r="AE790" s="32"/>
      <c r="AF790" s="32"/>
      <c r="AG790" s="32"/>
      <c r="AH790" s="32"/>
      <c r="AI790" s="32"/>
    </row>
    <row r="791" spans="1:35" x14ac:dyDescent="0.2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  <c r="AA791" s="32"/>
      <c r="AB791" s="32"/>
      <c r="AC791" s="32"/>
      <c r="AD791" s="32"/>
      <c r="AE791" s="32"/>
      <c r="AF791" s="32"/>
      <c r="AG791" s="32"/>
      <c r="AH791" s="32"/>
      <c r="AI791" s="32"/>
    </row>
    <row r="792" spans="1:35" x14ac:dyDescent="0.2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  <c r="AA792" s="32"/>
      <c r="AB792" s="32"/>
      <c r="AC792" s="32"/>
      <c r="AD792" s="32"/>
      <c r="AE792" s="32"/>
      <c r="AF792" s="32"/>
      <c r="AG792" s="32"/>
      <c r="AH792" s="32"/>
      <c r="AI792" s="32"/>
    </row>
    <row r="793" spans="1:35" x14ac:dyDescent="0.2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  <c r="AA793" s="32"/>
      <c r="AB793" s="32"/>
      <c r="AC793" s="32"/>
      <c r="AD793" s="32"/>
      <c r="AE793" s="32"/>
      <c r="AF793" s="32"/>
      <c r="AG793" s="32"/>
      <c r="AH793" s="32"/>
      <c r="AI793" s="32"/>
    </row>
    <row r="794" spans="1:35" x14ac:dyDescent="0.2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  <c r="AA794" s="32"/>
      <c r="AB794" s="32"/>
      <c r="AC794" s="32"/>
      <c r="AD794" s="32"/>
      <c r="AE794" s="32"/>
      <c r="AF794" s="32"/>
      <c r="AG794" s="32"/>
      <c r="AH794" s="32"/>
      <c r="AI794" s="32"/>
    </row>
    <row r="795" spans="1:35" x14ac:dyDescent="0.2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  <c r="AA795" s="32"/>
      <c r="AB795" s="32"/>
      <c r="AC795" s="32"/>
      <c r="AD795" s="32"/>
      <c r="AE795" s="32"/>
      <c r="AF795" s="32"/>
      <c r="AG795" s="32"/>
      <c r="AH795" s="32"/>
      <c r="AI795" s="32"/>
    </row>
    <row r="796" spans="1:35" x14ac:dyDescent="0.2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  <c r="AA796" s="32"/>
      <c r="AB796" s="32"/>
      <c r="AC796" s="32"/>
      <c r="AD796" s="32"/>
      <c r="AE796" s="32"/>
      <c r="AF796" s="32"/>
      <c r="AG796" s="32"/>
      <c r="AH796" s="32"/>
      <c r="AI796" s="32"/>
    </row>
    <row r="797" spans="1:35" x14ac:dyDescent="0.2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  <c r="AA797" s="32"/>
      <c r="AB797" s="32"/>
      <c r="AC797" s="32"/>
      <c r="AD797" s="32"/>
      <c r="AE797" s="32"/>
      <c r="AF797" s="32"/>
      <c r="AG797" s="32"/>
      <c r="AH797" s="32"/>
      <c r="AI797" s="32"/>
    </row>
    <row r="798" spans="1:35" x14ac:dyDescent="0.2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  <c r="AA798" s="32"/>
      <c r="AB798" s="32"/>
      <c r="AC798" s="32"/>
      <c r="AD798" s="32"/>
      <c r="AE798" s="32"/>
      <c r="AF798" s="32"/>
      <c r="AG798" s="32"/>
      <c r="AH798" s="32"/>
      <c r="AI798" s="32"/>
    </row>
    <row r="799" spans="1:35" x14ac:dyDescent="0.2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  <c r="AA799" s="32"/>
      <c r="AB799" s="32"/>
      <c r="AC799" s="32"/>
      <c r="AD799" s="32"/>
      <c r="AE799" s="32"/>
      <c r="AF799" s="32"/>
      <c r="AG799" s="32"/>
      <c r="AH799" s="32"/>
      <c r="AI799" s="32"/>
    </row>
    <row r="800" spans="1:35" x14ac:dyDescent="0.2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  <c r="AA800" s="32"/>
      <c r="AB800" s="32"/>
      <c r="AC800" s="32"/>
      <c r="AD800" s="32"/>
      <c r="AE800" s="32"/>
      <c r="AF800" s="32"/>
      <c r="AG800" s="32"/>
      <c r="AH800" s="32"/>
      <c r="AI800" s="32"/>
    </row>
    <row r="801" spans="1:35" x14ac:dyDescent="0.2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  <c r="AA801" s="32"/>
      <c r="AB801" s="32"/>
      <c r="AC801" s="32"/>
      <c r="AD801" s="32"/>
      <c r="AE801" s="32"/>
      <c r="AF801" s="32"/>
      <c r="AG801" s="32"/>
      <c r="AH801" s="32"/>
      <c r="AI801" s="32"/>
    </row>
    <row r="802" spans="1:35" x14ac:dyDescent="0.2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  <c r="AA802" s="32"/>
      <c r="AB802" s="32"/>
      <c r="AC802" s="32"/>
      <c r="AD802" s="32"/>
      <c r="AE802" s="32"/>
      <c r="AF802" s="32"/>
      <c r="AG802" s="32"/>
      <c r="AH802" s="32"/>
      <c r="AI802" s="32"/>
    </row>
    <row r="803" spans="1:35" x14ac:dyDescent="0.2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  <c r="AA803" s="32"/>
      <c r="AB803" s="32"/>
      <c r="AC803" s="32"/>
      <c r="AD803" s="32"/>
      <c r="AE803" s="32"/>
      <c r="AF803" s="32"/>
      <c r="AG803" s="32"/>
      <c r="AH803" s="32"/>
      <c r="AI803" s="32"/>
    </row>
    <row r="804" spans="1:35" x14ac:dyDescent="0.2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  <c r="AA804" s="32"/>
      <c r="AB804" s="32"/>
      <c r="AC804" s="32"/>
      <c r="AD804" s="32"/>
      <c r="AE804" s="32"/>
      <c r="AF804" s="32"/>
      <c r="AG804" s="32"/>
      <c r="AH804" s="32"/>
      <c r="AI804" s="32"/>
    </row>
    <row r="805" spans="1:35" x14ac:dyDescent="0.2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  <c r="AA805" s="32"/>
      <c r="AB805" s="32"/>
      <c r="AC805" s="32"/>
      <c r="AD805" s="32"/>
      <c r="AE805" s="32"/>
      <c r="AF805" s="32"/>
      <c r="AG805" s="32"/>
      <c r="AH805" s="32"/>
      <c r="AI805" s="32"/>
    </row>
    <row r="806" spans="1:35" x14ac:dyDescent="0.2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  <c r="AA806" s="32"/>
      <c r="AB806" s="32"/>
      <c r="AC806" s="32"/>
      <c r="AD806" s="32"/>
      <c r="AE806" s="32"/>
      <c r="AF806" s="32"/>
      <c r="AG806" s="32"/>
      <c r="AH806" s="32"/>
      <c r="AI806" s="32"/>
    </row>
    <row r="807" spans="1:35" x14ac:dyDescent="0.2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  <c r="AA807" s="32"/>
      <c r="AB807" s="32"/>
      <c r="AC807" s="32"/>
      <c r="AD807" s="32"/>
      <c r="AE807" s="32"/>
      <c r="AF807" s="32"/>
      <c r="AG807" s="32"/>
      <c r="AH807" s="32"/>
      <c r="AI807" s="32"/>
    </row>
    <row r="808" spans="1:35" x14ac:dyDescent="0.2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  <c r="AA808" s="32"/>
      <c r="AB808" s="32"/>
      <c r="AC808" s="32"/>
      <c r="AD808" s="32"/>
      <c r="AE808" s="32"/>
      <c r="AF808" s="32"/>
      <c r="AG808" s="32"/>
      <c r="AH808" s="32"/>
      <c r="AI808" s="32"/>
    </row>
    <row r="809" spans="1:35" x14ac:dyDescent="0.2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  <c r="AA809" s="32"/>
      <c r="AB809" s="32"/>
      <c r="AC809" s="32"/>
      <c r="AD809" s="32"/>
      <c r="AE809" s="32"/>
      <c r="AF809" s="32"/>
      <c r="AG809" s="32"/>
      <c r="AH809" s="32"/>
      <c r="AI809" s="32"/>
    </row>
    <row r="810" spans="1:35" x14ac:dyDescent="0.2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  <c r="AA810" s="32"/>
      <c r="AB810" s="32"/>
      <c r="AC810" s="32"/>
      <c r="AD810" s="32"/>
      <c r="AE810" s="32"/>
      <c r="AF810" s="32"/>
      <c r="AG810" s="32"/>
      <c r="AH810" s="32"/>
      <c r="AI810" s="32"/>
    </row>
    <row r="811" spans="1:35" x14ac:dyDescent="0.2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  <c r="AA811" s="32"/>
      <c r="AB811" s="32"/>
      <c r="AC811" s="32"/>
      <c r="AD811" s="32"/>
      <c r="AE811" s="32"/>
      <c r="AF811" s="32"/>
      <c r="AG811" s="32"/>
      <c r="AH811" s="32"/>
      <c r="AI811" s="32"/>
    </row>
    <row r="812" spans="1:35" x14ac:dyDescent="0.2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  <c r="AA812" s="32"/>
      <c r="AB812" s="32"/>
      <c r="AC812" s="32"/>
      <c r="AD812" s="32"/>
      <c r="AE812" s="32"/>
      <c r="AF812" s="32"/>
      <c r="AG812" s="32"/>
      <c r="AH812" s="32"/>
      <c r="AI812" s="32"/>
    </row>
    <row r="813" spans="1:35" x14ac:dyDescent="0.2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  <c r="AA813" s="32"/>
      <c r="AB813" s="32"/>
      <c r="AC813" s="32"/>
      <c r="AD813" s="32"/>
      <c r="AE813" s="32"/>
      <c r="AF813" s="32"/>
      <c r="AG813" s="32"/>
      <c r="AH813" s="32"/>
      <c r="AI813" s="32"/>
    </row>
    <row r="814" spans="1:35" x14ac:dyDescent="0.2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  <c r="AA814" s="32"/>
      <c r="AB814" s="32"/>
      <c r="AC814" s="32"/>
      <c r="AD814" s="32"/>
      <c r="AE814" s="32"/>
      <c r="AF814" s="32"/>
      <c r="AG814" s="32"/>
      <c r="AH814" s="32"/>
      <c r="AI814" s="32"/>
    </row>
    <row r="815" spans="1:35" x14ac:dyDescent="0.2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  <c r="AA815" s="32"/>
      <c r="AB815" s="32"/>
      <c r="AC815" s="32"/>
      <c r="AD815" s="32"/>
      <c r="AE815" s="32"/>
      <c r="AF815" s="32"/>
      <c r="AG815" s="32"/>
      <c r="AH815" s="32"/>
      <c r="AI815" s="32"/>
    </row>
    <row r="816" spans="1:35" x14ac:dyDescent="0.2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  <c r="AA816" s="32"/>
      <c r="AB816" s="32"/>
      <c r="AC816" s="32"/>
      <c r="AD816" s="32"/>
      <c r="AE816" s="32"/>
      <c r="AF816" s="32"/>
      <c r="AG816" s="32"/>
      <c r="AH816" s="32"/>
      <c r="AI816" s="32"/>
    </row>
    <row r="817" spans="1:35" x14ac:dyDescent="0.2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  <c r="AA817" s="32"/>
      <c r="AB817" s="32"/>
      <c r="AC817" s="32"/>
      <c r="AD817" s="32"/>
      <c r="AE817" s="32"/>
      <c r="AF817" s="32"/>
      <c r="AG817" s="32"/>
      <c r="AH817" s="32"/>
      <c r="AI817" s="32"/>
    </row>
    <row r="818" spans="1:35" x14ac:dyDescent="0.2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  <c r="AA818" s="32"/>
      <c r="AB818" s="32"/>
      <c r="AC818" s="32"/>
      <c r="AD818" s="32"/>
      <c r="AE818" s="32"/>
      <c r="AF818" s="32"/>
      <c r="AG818" s="32"/>
      <c r="AH818" s="32"/>
      <c r="AI818" s="32"/>
    </row>
    <row r="819" spans="1:35" x14ac:dyDescent="0.2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  <c r="AA819" s="32"/>
      <c r="AB819" s="32"/>
      <c r="AC819" s="32"/>
      <c r="AD819" s="32"/>
      <c r="AE819" s="32"/>
      <c r="AF819" s="32"/>
      <c r="AG819" s="32"/>
      <c r="AH819" s="32"/>
      <c r="AI819" s="32"/>
    </row>
    <row r="820" spans="1:35" x14ac:dyDescent="0.2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  <c r="AA820" s="32"/>
      <c r="AB820" s="32"/>
      <c r="AC820" s="32"/>
      <c r="AD820" s="32"/>
      <c r="AE820" s="32"/>
      <c r="AF820" s="32"/>
      <c r="AG820" s="32"/>
      <c r="AH820" s="32"/>
      <c r="AI820" s="32"/>
    </row>
    <row r="821" spans="1:35" x14ac:dyDescent="0.2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  <c r="AA821" s="32"/>
      <c r="AB821" s="32"/>
      <c r="AC821" s="32"/>
      <c r="AD821" s="32"/>
      <c r="AE821" s="32"/>
      <c r="AF821" s="32"/>
      <c r="AG821" s="32"/>
      <c r="AH821" s="32"/>
      <c r="AI821" s="32"/>
    </row>
    <row r="822" spans="1:35" x14ac:dyDescent="0.2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  <c r="AA822" s="32"/>
      <c r="AB822" s="32"/>
      <c r="AC822" s="32"/>
      <c r="AD822" s="32"/>
      <c r="AE822" s="32"/>
      <c r="AF822" s="32"/>
      <c r="AG822" s="32"/>
      <c r="AH822" s="32"/>
      <c r="AI822" s="32"/>
    </row>
    <row r="823" spans="1:35" x14ac:dyDescent="0.2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  <c r="AA823" s="32"/>
      <c r="AB823" s="32"/>
      <c r="AC823" s="32"/>
      <c r="AD823" s="32"/>
      <c r="AE823" s="32"/>
      <c r="AF823" s="32"/>
      <c r="AG823" s="32"/>
      <c r="AH823" s="32"/>
      <c r="AI823" s="32"/>
    </row>
    <row r="824" spans="1:35" x14ac:dyDescent="0.2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  <c r="AA824" s="32"/>
      <c r="AB824" s="32"/>
      <c r="AC824" s="32"/>
      <c r="AD824" s="32"/>
      <c r="AE824" s="32"/>
      <c r="AF824" s="32"/>
      <c r="AG824" s="32"/>
      <c r="AH824" s="32"/>
      <c r="AI824" s="32"/>
    </row>
    <row r="825" spans="1:35" x14ac:dyDescent="0.2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  <c r="AA825" s="32"/>
      <c r="AB825" s="32"/>
      <c r="AC825" s="32"/>
      <c r="AD825" s="32"/>
      <c r="AE825" s="32"/>
      <c r="AF825" s="32"/>
      <c r="AG825" s="32"/>
      <c r="AH825" s="32"/>
      <c r="AI825" s="32"/>
    </row>
    <row r="826" spans="1:35" x14ac:dyDescent="0.2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  <c r="AA826" s="32"/>
      <c r="AB826" s="32"/>
      <c r="AC826" s="32"/>
      <c r="AD826" s="32"/>
      <c r="AE826" s="32"/>
      <c r="AF826" s="32"/>
      <c r="AG826" s="32"/>
      <c r="AH826" s="32"/>
      <c r="AI826" s="32"/>
    </row>
    <row r="827" spans="1:35" x14ac:dyDescent="0.2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  <c r="AA827" s="32"/>
      <c r="AB827" s="32"/>
      <c r="AC827" s="32"/>
      <c r="AD827" s="32"/>
      <c r="AE827" s="32"/>
      <c r="AF827" s="32"/>
      <c r="AG827" s="32"/>
      <c r="AH827" s="32"/>
      <c r="AI827" s="32"/>
    </row>
    <row r="828" spans="1:35" x14ac:dyDescent="0.2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  <c r="AA828" s="32"/>
      <c r="AB828" s="32"/>
      <c r="AC828" s="32"/>
      <c r="AD828" s="32"/>
      <c r="AE828" s="32"/>
      <c r="AF828" s="32"/>
      <c r="AG828" s="32"/>
      <c r="AH828" s="32"/>
      <c r="AI828" s="32"/>
    </row>
    <row r="829" spans="1:35" x14ac:dyDescent="0.2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  <c r="AA829" s="32"/>
      <c r="AB829" s="32"/>
      <c r="AC829" s="32"/>
      <c r="AD829" s="32"/>
      <c r="AE829" s="32"/>
      <c r="AF829" s="32"/>
      <c r="AG829" s="32"/>
      <c r="AH829" s="32"/>
      <c r="AI829" s="32"/>
    </row>
    <row r="830" spans="1:35" x14ac:dyDescent="0.2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  <c r="AA830" s="32"/>
      <c r="AB830" s="32"/>
      <c r="AC830" s="32"/>
      <c r="AD830" s="32"/>
      <c r="AE830" s="32"/>
      <c r="AF830" s="32"/>
      <c r="AG830" s="32"/>
      <c r="AH830" s="32"/>
      <c r="AI830" s="32"/>
    </row>
    <row r="831" spans="1:35" x14ac:dyDescent="0.2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  <c r="AA831" s="32"/>
      <c r="AB831" s="32"/>
      <c r="AC831" s="32"/>
      <c r="AD831" s="32"/>
      <c r="AE831" s="32"/>
      <c r="AF831" s="32"/>
      <c r="AG831" s="32"/>
      <c r="AH831" s="32"/>
      <c r="AI831" s="32"/>
    </row>
    <row r="832" spans="1:35" x14ac:dyDescent="0.2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  <c r="AA832" s="32"/>
      <c r="AB832" s="32"/>
      <c r="AC832" s="32"/>
      <c r="AD832" s="32"/>
      <c r="AE832" s="32"/>
      <c r="AF832" s="32"/>
      <c r="AG832" s="32"/>
      <c r="AH832" s="32"/>
      <c r="AI832" s="32"/>
    </row>
    <row r="833" spans="1:35" x14ac:dyDescent="0.2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  <c r="AA833" s="32"/>
      <c r="AB833" s="32"/>
      <c r="AC833" s="32"/>
      <c r="AD833" s="32"/>
      <c r="AE833" s="32"/>
      <c r="AF833" s="32"/>
      <c r="AG833" s="32"/>
      <c r="AH833" s="32"/>
      <c r="AI833" s="32"/>
    </row>
    <row r="834" spans="1:35" x14ac:dyDescent="0.2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  <c r="AA834" s="32"/>
      <c r="AB834" s="32"/>
      <c r="AC834" s="32"/>
      <c r="AD834" s="32"/>
      <c r="AE834" s="32"/>
      <c r="AF834" s="32"/>
      <c r="AG834" s="32"/>
      <c r="AH834" s="32"/>
      <c r="AI834" s="32"/>
    </row>
    <row r="835" spans="1:35" x14ac:dyDescent="0.2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  <c r="AA835" s="32"/>
      <c r="AB835" s="32"/>
      <c r="AC835" s="32"/>
      <c r="AD835" s="32"/>
      <c r="AE835" s="32"/>
      <c r="AF835" s="32"/>
      <c r="AG835" s="32"/>
      <c r="AH835" s="32"/>
      <c r="AI835" s="32"/>
    </row>
    <row r="836" spans="1:35" x14ac:dyDescent="0.2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  <c r="AA836" s="32"/>
      <c r="AB836" s="32"/>
      <c r="AC836" s="32"/>
      <c r="AD836" s="32"/>
      <c r="AE836" s="32"/>
      <c r="AF836" s="32"/>
      <c r="AG836" s="32"/>
      <c r="AH836" s="32"/>
      <c r="AI836" s="32"/>
    </row>
    <row r="837" spans="1:35" x14ac:dyDescent="0.2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  <c r="AA837" s="32"/>
      <c r="AB837" s="32"/>
      <c r="AC837" s="32"/>
      <c r="AD837" s="32"/>
      <c r="AE837" s="32"/>
      <c r="AF837" s="32"/>
      <c r="AG837" s="32"/>
      <c r="AH837" s="32"/>
      <c r="AI837" s="32"/>
    </row>
    <row r="838" spans="1:35" x14ac:dyDescent="0.2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  <c r="AA838" s="32"/>
      <c r="AB838" s="32"/>
      <c r="AC838" s="32"/>
      <c r="AD838" s="32"/>
      <c r="AE838" s="32"/>
      <c r="AF838" s="32"/>
      <c r="AG838" s="32"/>
      <c r="AH838" s="32"/>
      <c r="AI838" s="32"/>
    </row>
    <row r="839" spans="1:35" x14ac:dyDescent="0.2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  <c r="AA839" s="32"/>
      <c r="AB839" s="32"/>
      <c r="AC839" s="32"/>
      <c r="AD839" s="32"/>
      <c r="AE839" s="32"/>
      <c r="AF839" s="32"/>
      <c r="AG839" s="32"/>
      <c r="AH839" s="32"/>
      <c r="AI839" s="32"/>
    </row>
    <row r="840" spans="1:35" x14ac:dyDescent="0.2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  <c r="AA840" s="32"/>
      <c r="AB840" s="32"/>
      <c r="AC840" s="32"/>
      <c r="AD840" s="32"/>
      <c r="AE840" s="32"/>
      <c r="AF840" s="32"/>
      <c r="AG840" s="32"/>
      <c r="AH840" s="32"/>
      <c r="AI840" s="32"/>
    </row>
    <row r="841" spans="1:35" x14ac:dyDescent="0.2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  <c r="AA841" s="32"/>
      <c r="AB841" s="32"/>
      <c r="AC841" s="32"/>
      <c r="AD841" s="32"/>
      <c r="AE841" s="32"/>
      <c r="AF841" s="32"/>
      <c r="AG841" s="32"/>
      <c r="AH841" s="32"/>
      <c r="AI841" s="32"/>
    </row>
    <row r="842" spans="1:35" x14ac:dyDescent="0.2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  <c r="AA842" s="32"/>
      <c r="AB842" s="32"/>
      <c r="AC842" s="32"/>
      <c r="AD842" s="32"/>
      <c r="AE842" s="32"/>
      <c r="AF842" s="32"/>
      <c r="AG842" s="32"/>
      <c r="AH842" s="32"/>
      <c r="AI842" s="32"/>
    </row>
    <row r="843" spans="1:35" x14ac:dyDescent="0.2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  <c r="AA843" s="32"/>
      <c r="AB843" s="32"/>
      <c r="AC843" s="32"/>
      <c r="AD843" s="32"/>
      <c r="AE843" s="32"/>
      <c r="AF843" s="32"/>
      <c r="AG843" s="32"/>
      <c r="AH843" s="32"/>
      <c r="AI843" s="32"/>
    </row>
    <row r="844" spans="1:35" x14ac:dyDescent="0.2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  <c r="AA844" s="32"/>
      <c r="AB844" s="32"/>
      <c r="AC844" s="32"/>
      <c r="AD844" s="32"/>
      <c r="AE844" s="32"/>
      <c r="AF844" s="32"/>
      <c r="AG844" s="32"/>
      <c r="AH844" s="32"/>
      <c r="AI844" s="32"/>
    </row>
    <row r="845" spans="1:35" x14ac:dyDescent="0.2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  <c r="AA845" s="32"/>
      <c r="AB845" s="32"/>
      <c r="AC845" s="32"/>
      <c r="AD845" s="32"/>
      <c r="AE845" s="32"/>
      <c r="AF845" s="32"/>
      <c r="AG845" s="32"/>
      <c r="AH845" s="32"/>
      <c r="AI845" s="32"/>
    </row>
    <row r="846" spans="1:35" x14ac:dyDescent="0.2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  <c r="AA846" s="32"/>
      <c r="AB846" s="32"/>
      <c r="AC846" s="32"/>
      <c r="AD846" s="32"/>
      <c r="AE846" s="32"/>
      <c r="AF846" s="32"/>
      <c r="AG846" s="32"/>
      <c r="AH846" s="32"/>
      <c r="AI846" s="32"/>
    </row>
    <row r="847" spans="1:35" x14ac:dyDescent="0.2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  <c r="AA847" s="32"/>
      <c r="AB847" s="32"/>
      <c r="AC847" s="32"/>
      <c r="AD847" s="32"/>
      <c r="AE847" s="32"/>
      <c r="AF847" s="32"/>
      <c r="AG847" s="32"/>
      <c r="AH847" s="32"/>
      <c r="AI847" s="32"/>
    </row>
    <row r="848" spans="1:35" x14ac:dyDescent="0.2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  <c r="AA848" s="32"/>
      <c r="AB848" s="32"/>
      <c r="AC848" s="32"/>
      <c r="AD848" s="32"/>
      <c r="AE848" s="32"/>
      <c r="AF848" s="32"/>
      <c r="AG848" s="32"/>
      <c r="AH848" s="32"/>
      <c r="AI848" s="32"/>
    </row>
    <row r="849" spans="1:35" x14ac:dyDescent="0.2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  <c r="AA849" s="32"/>
      <c r="AB849" s="32"/>
      <c r="AC849" s="32"/>
      <c r="AD849" s="32"/>
      <c r="AE849" s="32"/>
      <c r="AF849" s="32"/>
      <c r="AG849" s="32"/>
      <c r="AH849" s="32"/>
      <c r="AI849" s="32"/>
    </row>
    <row r="850" spans="1:35" x14ac:dyDescent="0.2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  <c r="AA850" s="32"/>
      <c r="AB850" s="32"/>
      <c r="AC850" s="32"/>
      <c r="AD850" s="32"/>
      <c r="AE850" s="32"/>
      <c r="AF850" s="32"/>
      <c r="AG850" s="32"/>
      <c r="AH850" s="32"/>
      <c r="AI850" s="32"/>
    </row>
    <row r="851" spans="1:35" x14ac:dyDescent="0.2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  <c r="AA851" s="32"/>
      <c r="AB851" s="32"/>
      <c r="AC851" s="32"/>
      <c r="AD851" s="32"/>
      <c r="AE851" s="32"/>
      <c r="AF851" s="32"/>
      <c r="AG851" s="32"/>
      <c r="AH851" s="32"/>
      <c r="AI851" s="32"/>
    </row>
    <row r="852" spans="1:35" x14ac:dyDescent="0.2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  <c r="AA852" s="32"/>
      <c r="AB852" s="32"/>
      <c r="AC852" s="32"/>
      <c r="AD852" s="32"/>
      <c r="AE852" s="32"/>
      <c r="AF852" s="32"/>
      <c r="AG852" s="32"/>
      <c r="AH852" s="32"/>
      <c r="AI852" s="32"/>
    </row>
    <row r="853" spans="1:35" x14ac:dyDescent="0.2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  <c r="AA853" s="32"/>
      <c r="AB853" s="32"/>
      <c r="AC853" s="32"/>
      <c r="AD853" s="32"/>
      <c r="AE853" s="32"/>
      <c r="AF853" s="32"/>
      <c r="AG853" s="32"/>
      <c r="AH853" s="32"/>
      <c r="AI853" s="32"/>
    </row>
    <row r="854" spans="1:35" x14ac:dyDescent="0.2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  <c r="AA854" s="32"/>
      <c r="AB854" s="32"/>
      <c r="AC854" s="32"/>
      <c r="AD854" s="32"/>
      <c r="AE854" s="32"/>
      <c r="AF854" s="32"/>
      <c r="AG854" s="32"/>
      <c r="AH854" s="32"/>
      <c r="AI854" s="32"/>
    </row>
    <row r="855" spans="1:35" x14ac:dyDescent="0.2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  <c r="AA855" s="32"/>
      <c r="AB855" s="32"/>
      <c r="AC855" s="32"/>
      <c r="AD855" s="32"/>
      <c r="AE855" s="32"/>
      <c r="AF855" s="32"/>
      <c r="AG855" s="32"/>
      <c r="AH855" s="32"/>
      <c r="AI855" s="32"/>
    </row>
    <row r="856" spans="1:35" x14ac:dyDescent="0.2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  <c r="AA856" s="32"/>
      <c r="AB856" s="32"/>
      <c r="AC856" s="32"/>
      <c r="AD856" s="32"/>
      <c r="AE856" s="32"/>
      <c r="AF856" s="32"/>
      <c r="AG856" s="32"/>
      <c r="AH856" s="32"/>
      <c r="AI856" s="32"/>
    </row>
    <row r="857" spans="1:35" x14ac:dyDescent="0.2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  <c r="AA857" s="32"/>
      <c r="AB857" s="32"/>
      <c r="AC857" s="32"/>
      <c r="AD857" s="32"/>
      <c r="AE857" s="32"/>
      <c r="AF857" s="32"/>
      <c r="AG857" s="32"/>
      <c r="AH857" s="32"/>
      <c r="AI857" s="32"/>
    </row>
    <row r="858" spans="1:35" x14ac:dyDescent="0.2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  <c r="AA858" s="32"/>
      <c r="AB858" s="32"/>
      <c r="AC858" s="32"/>
      <c r="AD858" s="32"/>
      <c r="AE858" s="32"/>
      <c r="AF858" s="32"/>
      <c r="AG858" s="32"/>
      <c r="AH858" s="32"/>
      <c r="AI858" s="32"/>
    </row>
    <row r="859" spans="1:35" x14ac:dyDescent="0.2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  <c r="AA859" s="32"/>
      <c r="AB859" s="32"/>
      <c r="AC859" s="32"/>
      <c r="AD859" s="32"/>
      <c r="AE859" s="32"/>
      <c r="AF859" s="32"/>
      <c r="AG859" s="32"/>
      <c r="AH859" s="32"/>
      <c r="AI859" s="32"/>
    </row>
    <row r="860" spans="1:35" x14ac:dyDescent="0.2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  <c r="AA860" s="32"/>
      <c r="AB860" s="32"/>
      <c r="AC860" s="32"/>
      <c r="AD860" s="32"/>
      <c r="AE860" s="32"/>
      <c r="AF860" s="32"/>
      <c r="AG860" s="32"/>
      <c r="AH860" s="32"/>
      <c r="AI860" s="32"/>
    </row>
    <row r="861" spans="1:35" x14ac:dyDescent="0.2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  <c r="AA861" s="32"/>
      <c r="AB861" s="32"/>
      <c r="AC861" s="32"/>
      <c r="AD861" s="32"/>
      <c r="AE861" s="32"/>
      <c r="AF861" s="32"/>
      <c r="AG861" s="32"/>
      <c r="AH861" s="32"/>
      <c r="AI861" s="32"/>
    </row>
    <row r="862" spans="1:35" x14ac:dyDescent="0.2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  <c r="AA862" s="32"/>
      <c r="AB862" s="32"/>
      <c r="AC862" s="32"/>
      <c r="AD862" s="32"/>
      <c r="AE862" s="32"/>
      <c r="AF862" s="32"/>
      <c r="AG862" s="32"/>
      <c r="AH862" s="32"/>
      <c r="AI862" s="32"/>
    </row>
    <row r="863" spans="1:35" x14ac:dyDescent="0.2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  <c r="AA863" s="32"/>
      <c r="AB863" s="32"/>
      <c r="AC863" s="32"/>
      <c r="AD863" s="32"/>
      <c r="AE863" s="32"/>
      <c r="AF863" s="32"/>
      <c r="AG863" s="32"/>
      <c r="AH863" s="32"/>
      <c r="AI863" s="32"/>
    </row>
    <row r="864" spans="1:35" x14ac:dyDescent="0.2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  <c r="AA864" s="32"/>
      <c r="AB864" s="32"/>
      <c r="AC864" s="32"/>
      <c r="AD864" s="32"/>
      <c r="AE864" s="32"/>
      <c r="AF864" s="32"/>
      <c r="AG864" s="32"/>
      <c r="AH864" s="32"/>
      <c r="AI864" s="32"/>
    </row>
    <row r="865" spans="1:35" x14ac:dyDescent="0.2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  <c r="AA865" s="32"/>
      <c r="AB865" s="32"/>
      <c r="AC865" s="32"/>
      <c r="AD865" s="32"/>
      <c r="AE865" s="32"/>
      <c r="AF865" s="32"/>
      <c r="AG865" s="32"/>
      <c r="AH865" s="32"/>
      <c r="AI865" s="32"/>
    </row>
    <row r="866" spans="1:35" x14ac:dyDescent="0.2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  <c r="AA866" s="32"/>
      <c r="AB866" s="32"/>
      <c r="AC866" s="32"/>
      <c r="AD866" s="32"/>
      <c r="AE866" s="32"/>
      <c r="AF866" s="32"/>
      <c r="AG866" s="32"/>
      <c r="AH866" s="32"/>
      <c r="AI866" s="32"/>
    </row>
    <row r="867" spans="1:35" x14ac:dyDescent="0.2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  <c r="AA867" s="32"/>
      <c r="AB867" s="32"/>
      <c r="AC867" s="32"/>
      <c r="AD867" s="32"/>
      <c r="AE867" s="32"/>
      <c r="AF867" s="32"/>
      <c r="AG867" s="32"/>
      <c r="AH867" s="32"/>
      <c r="AI867" s="32"/>
    </row>
    <row r="868" spans="1:35" x14ac:dyDescent="0.2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  <c r="AA868" s="32"/>
      <c r="AB868" s="32"/>
      <c r="AC868" s="32"/>
      <c r="AD868" s="32"/>
      <c r="AE868" s="32"/>
      <c r="AF868" s="32"/>
      <c r="AG868" s="32"/>
      <c r="AH868" s="32"/>
      <c r="AI868" s="32"/>
    </row>
    <row r="869" spans="1:35" x14ac:dyDescent="0.2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  <c r="AA869" s="32"/>
      <c r="AB869" s="32"/>
      <c r="AC869" s="32"/>
      <c r="AD869" s="32"/>
      <c r="AE869" s="32"/>
      <c r="AF869" s="32"/>
      <c r="AG869" s="32"/>
      <c r="AH869" s="32"/>
      <c r="AI869" s="32"/>
    </row>
    <row r="870" spans="1:35" x14ac:dyDescent="0.2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  <c r="AA870" s="32"/>
      <c r="AB870" s="32"/>
      <c r="AC870" s="32"/>
      <c r="AD870" s="32"/>
      <c r="AE870" s="32"/>
      <c r="AF870" s="32"/>
      <c r="AG870" s="32"/>
      <c r="AH870" s="32"/>
      <c r="AI870" s="32"/>
    </row>
    <row r="871" spans="1:35" x14ac:dyDescent="0.2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  <c r="AA871" s="32"/>
      <c r="AB871" s="32"/>
      <c r="AC871" s="32"/>
      <c r="AD871" s="32"/>
      <c r="AE871" s="32"/>
      <c r="AF871" s="32"/>
      <c r="AG871" s="32"/>
      <c r="AH871" s="32"/>
      <c r="AI871" s="32"/>
    </row>
    <row r="872" spans="1:35" x14ac:dyDescent="0.2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  <c r="AA872" s="32"/>
      <c r="AB872" s="32"/>
      <c r="AC872" s="32"/>
      <c r="AD872" s="32"/>
      <c r="AE872" s="32"/>
      <c r="AF872" s="32"/>
      <c r="AG872" s="32"/>
      <c r="AH872" s="32"/>
      <c r="AI872" s="32"/>
    </row>
    <row r="873" spans="1:35" x14ac:dyDescent="0.2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  <c r="AA873" s="32"/>
      <c r="AB873" s="32"/>
      <c r="AC873" s="32"/>
      <c r="AD873" s="32"/>
      <c r="AE873" s="32"/>
      <c r="AF873" s="32"/>
      <c r="AG873" s="32"/>
      <c r="AH873" s="32"/>
      <c r="AI873" s="32"/>
    </row>
    <row r="874" spans="1:35" x14ac:dyDescent="0.2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  <c r="AA874" s="32"/>
      <c r="AB874" s="32"/>
      <c r="AC874" s="32"/>
      <c r="AD874" s="32"/>
      <c r="AE874" s="32"/>
      <c r="AF874" s="32"/>
      <c r="AG874" s="32"/>
      <c r="AH874" s="32"/>
      <c r="AI874" s="32"/>
    </row>
    <row r="875" spans="1:35" x14ac:dyDescent="0.2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  <c r="AA875" s="32"/>
      <c r="AB875" s="32"/>
      <c r="AC875" s="32"/>
      <c r="AD875" s="32"/>
      <c r="AE875" s="32"/>
      <c r="AF875" s="32"/>
      <c r="AG875" s="32"/>
      <c r="AH875" s="32"/>
      <c r="AI875" s="32"/>
    </row>
    <row r="876" spans="1:35" x14ac:dyDescent="0.2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  <c r="AA876" s="32"/>
      <c r="AB876" s="32"/>
      <c r="AC876" s="32"/>
      <c r="AD876" s="32"/>
      <c r="AE876" s="32"/>
      <c r="AF876" s="32"/>
      <c r="AG876" s="32"/>
      <c r="AH876" s="32"/>
      <c r="AI876" s="32"/>
    </row>
    <row r="877" spans="1:35" x14ac:dyDescent="0.2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  <c r="AA877" s="32"/>
      <c r="AB877" s="32"/>
      <c r="AC877" s="32"/>
      <c r="AD877" s="32"/>
      <c r="AE877" s="32"/>
      <c r="AF877" s="32"/>
      <c r="AG877" s="32"/>
      <c r="AH877" s="32"/>
      <c r="AI877" s="32"/>
    </row>
    <row r="878" spans="1:35" x14ac:dyDescent="0.2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  <c r="AA878" s="32"/>
      <c r="AB878" s="32"/>
      <c r="AC878" s="32"/>
      <c r="AD878" s="32"/>
      <c r="AE878" s="32"/>
      <c r="AF878" s="32"/>
      <c r="AG878" s="32"/>
      <c r="AH878" s="32"/>
      <c r="AI878" s="32"/>
    </row>
    <row r="879" spans="1:35" x14ac:dyDescent="0.2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  <c r="AA879" s="32"/>
      <c r="AB879" s="32"/>
      <c r="AC879" s="32"/>
      <c r="AD879" s="32"/>
      <c r="AE879" s="32"/>
      <c r="AF879" s="32"/>
      <c r="AG879" s="32"/>
      <c r="AH879" s="32"/>
      <c r="AI879" s="32"/>
    </row>
    <row r="880" spans="1:35" x14ac:dyDescent="0.2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  <c r="AA880" s="32"/>
      <c r="AB880" s="32"/>
      <c r="AC880" s="32"/>
      <c r="AD880" s="32"/>
      <c r="AE880" s="32"/>
      <c r="AF880" s="32"/>
      <c r="AG880" s="32"/>
      <c r="AH880" s="32"/>
      <c r="AI880" s="32"/>
    </row>
    <row r="881" spans="1:35" x14ac:dyDescent="0.2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  <c r="AA881" s="32"/>
      <c r="AB881" s="32"/>
      <c r="AC881" s="32"/>
      <c r="AD881" s="32"/>
      <c r="AE881" s="32"/>
      <c r="AF881" s="32"/>
      <c r="AG881" s="32"/>
      <c r="AH881" s="32"/>
      <c r="AI881" s="32"/>
    </row>
    <row r="882" spans="1:35" x14ac:dyDescent="0.2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  <c r="AA882" s="32"/>
      <c r="AB882" s="32"/>
      <c r="AC882" s="32"/>
      <c r="AD882" s="32"/>
      <c r="AE882" s="32"/>
      <c r="AF882" s="32"/>
      <c r="AG882" s="32"/>
      <c r="AH882" s="32"/>
      <c r="AI882" s="32"/>
    </row>
    <row r="883" spans="1:35" x14ac:dyDescent="0.2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  <c r="AA883" s="32"/>
      <c r="AB883" s="32"/>
      <c r="AC883" s="32"/>
      <c r="AD883" s="32"/>
      <c r="AE883" s="32"/>
      <c r="AF883" s="32"/>
      <c r="AG883" s="32"/>
      <c r="AH883" s="32"/>
      <c r="AI883" s="32"/>
    </row>
    <row r="884" spans="1:35" x14ac:dyDescent="0.2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  <c r="AA884" s="32"/>
      <c r="AB884" s="32"/>
      <c r="AC884" s="32"/>
      <c r="AD884" s="32"/>
      <c r="AE884" s="32"/>
      <c r="AF884" s="32"/>
      <c r="AG884" s="32"/>
      <c r="AH884" s="32"/>
      <c r="AI884" s="32"/>
    </row>
    <row r="885" spans="1:35" x14ac:dyDescent="0.2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  <c r="AA885" s="32"/>
      <c r="AB885" s="32"/>
      <c r="AC885" s="32"/>
      <c r="AD885" s="32"/>
      <c r="AE885" s="32"/>
      <c r="AF885" s="32"/>
      <c r="AG885" s="32"/>
      <c r="AH885" s="32"/>
      <c r="AI885" s="32"/>
    </row>
    <row r="886" spans="1:35" x14ac:dyDescent="0.2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  <c r="AA886" s="32"/>
      <c r="AB886" s="32"/>
      <c r="AC886" s="32"/>
      <c r="AD886" s="32"/>
      <c r="AE886" s="32"/>
      <c r="AF886" s="32"/>
      <c r="AG886" s="32"/>
      <c r="AH886" s="32"/>
      <c r="AI886" s="32"/>
    </row>
    <row r="887" spans="1:35" x14ac:dyDescent="0.2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  <c r="AA887" s="32"/>
      <c r="AB887" s="32"/>
      <c r="AC887" s="32"/>
      <c r="AD887" s="32"/>
      <c r="AE887" s="32"/>
      <c r="AF887" s="32"/>
      <c r="AG887" s="32"/>
      <c r="AH887" s="32"/>
      <c r="AI887" s="32"/>
    </row>
    <row r="888" spans="1:35" x14ac:dyDescent="0.2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  <c r="AA888" s="32"/>
      <c r="AB888" s="32"/>
      <c r="AC888" s="32"/>
      <c r="AD888" s="32"/>
      <c r="AE888" s="32"/>
      <c r="AF888" s="32"/>
      <c r="AG888" s="32"/>
      <c r="AH888" s="32"/>
      <c r="AI888" s="32"/>
    </row>
    <row r="889" spans="1:35" x14ac:dyDescent="0.2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  <c r="AA889" s="32"/>
      <c r="AB889" s="32"/>
      <c r="AC889" s="32"/>
      <c r="AD889" s="32"/>
      <c r="AE889" s="32"/>
      <c r="AF889" s="32"/>
      <c r="AG889" s="32"/>
      <c r="AH889" s="32"/>
      <c r="AI889" s="32"/>
    </row>
    <row r="890" spans="1:35" x14ac:dyDescent="0.2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  <c r="AA890" s="32"/>
      <c r="AB890" s="32"/>
      <c r="AC890" s="32"/>
      <c r="AD890" s="32"/>
      <c r="AE890" s="32"/>
      <c r="AF890" s="32"/>
      <c r="AG890" s="32"/>
      <c r="AH890" s="32"/>
      <c r="AI890" s="32"/>
    </row>
    <row r="891" spans="1:35" x14ac:dyDescent="0.2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  <c r="AA891" s="32"/>
      <c r="AB891" s="32"/>
      <c r="AC891" s="32"/>
      <c r="AD891" s="32"/>
      <c r="AE891" s="32"/>
      <c r="AF891" s="32"/>
      <c r="AG891" s="32"/>
      <c r="AH891" s="32"/>
      <c r="AI891" s="32"/>
    </row>
    <row r="892" spans="1:35" x14ac:dyDescent="0.2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  <c r="AA892" s="32"/>
      <c r="AB892" s="32"/>
      <c r="AC892" s="32"/>
      <c r="AD892" s="32"/>
      <c r="AE892" s="32"/>
      <c r="AF892" s="32"/>
      <c r="AG892" s="32"/>
      <c r="AH892" s="32"/>
      <c r="AI892" s="32"/>
    </row>
    <row r="893" spans="1:35" x14ac:dyDescent="0.2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  <c r="AA893" s="32"/>
      <c r="AB893" s="32"/>
      <c r="AC893" s="32"/>
      <c r="AD893" s="32"/>
      <c r="AE893" s="32"/>
      <c r="AF893" s="32"/>
      <c r="AG893" s="32"/>
      <c r="AH893" s="32"/>
      <c r="AI893" s="32"/>
    </row>
    <row r="894" spans="1:35" x14ac:dyDescent="0.2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  <c r="AA894" s="32"/>
      <c r="AB894" s="32"/>
      <c r="AC894" s="32"/>
      <c r="AD894" s="32"/>
      <c r="AE894" s="32"/>
      <c r="AF894" s="32"/>
      <c r="AG894" s="32"/>
      <c r="AH894" s="32"/>
      <c r="AI894" s="32"/>
    </row>
    <row r="895" spans="1:35" x14ac:dyDescent="0.2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  <c r="AA895" s="32"/>
      <c r="AB895" s="32"/>
      <c r="AC895" s="32"/>
      <c r="AD895" s="32"/>
      <c r="AE895" s="32"/>
      <c r="AF895" s="32"/>
      <c r="AG895" s="32"/>
      <c r="AH895" s="32"/>
      <c r="AI895" s="32"/>
    </row>
    <row r="896" spans="1:35" x14ac:dyDescent="0.2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  <c r="AA896" s="32"/>
      <c r="AB896" s="32"/>
      <c r="AC896" s="32"/>
      <c r="AD896" s="32"/>
      <c r="AE896" s="32"/>
      <c r="AF896" s="32"/>
      <c r="AG896" s="32"/>
      <c r="AH896" s="32"/>
      <c r="AI896" s="32"/>
    </row>
    <row r="897" spans="1:35" x14ac:dyDescent="0.2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  <c r="AA897" s="32"/>
      <c r="AB897" s="32"/>
      <c r="AC897" s="32"/>
      <c r="AD897" s="32"/>
      <c r="AE897" s="32"/>
      <c r="AF897" s="32"/>
      <c r="AG897" s="32"/>
      <c r="AH897" s="32"/>
      <c r="AI897" s="32"/>
    </row>
    <row r="898" spans="1:35" x14ac:dyDescent="0.2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  <c r="AA898" s="32"/>
      <c r="AB898" s="32"/>
      <c r="AC898" s="32"/>
      <c r="AD898" s="32"/>
      <c r="AE898" s="32"/>
      <c r="AF898" s="32"/>
      <c r="AG898" s="32"/>
      <c r="AH898" s="32"/>
      <c r="AI898" s="32"/>
    </row>
    <row r="899" spans="1:35" x14ac:dyDescent="0.2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  <c r="AA899" s="32"/>
      <c r="AB899" s="32"/>
      <c r="AC899" s="32"/>
      <c r="AD899" s="32"/>
      <c r="AE899" s="32"/>
      <c r="AF899" s="32"/>
      <c r="AG899" s="32"/>
      <c r="AH899" s="32"/>
      <c r="AI899" s="32"/>
    </row>
    <row r="900" spans="1:35" x14ac:dyDescent="0.2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  <c r="AA900" s="32"/>
      <c r="AB900" s="32"/>
      <c r="AC900" s="32"/>
      <c r="AD900" s="32"/>
      <c r="AE900" s="32"/>
      <c r="AF900" s="32"/>
      <c r="AG900" s="32"/>
      <c r="AH900" s="32"/>
      <c r="AI900" s="32"/>
    </row>
    <row r="901" spans="1:35" x14ac:dyDescent="0.2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  <c r="AA901" s="32"/>
      <c r="AB901" s="32"/>
      <c r="AC901" s="32"/>
      <c r="AD901" s="32"/>
      <c r="AE901" s="32"/>
      <c r="AF901" s="32"/>
      <c r="AG901" s="32"/>
      <c r="AH901" s="32"/>
      <c r="AI901" s="32"/>
    </row>
    <row r="902" spans="1:35" x14ac:dyDescent="0.2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  <c r="AA902" s="32"/>
      <c r="AB902" s="32"/>
      <c r="AC902" s="32"/>
      <c r="AD902" s="32"/>
      <c r="AE902" s="32"/>
      <c r="AF902" s="32"/>
      <c r="AG902" s="32"/>
      <c r="AH902" s="32"/>
      <c r="AI902" s="32"/>
    </row>
    <row r="903" spans="1:35" x14ac:dyDescent="0.2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  <c r="AA903" s="32"/>
      <c r="AB903" s="32"/>
      <c r="AC903" s="32"/>
      <c r="AD903" s="32"/>
      <c r="AE903" s="32"/>
      <c r="AF903" s="32"/>
      <c r="AG903" s="32"/>
      <c r="AH903" s="32"/>
      <c r="AI903" s="32"/>
    </row>
    <row r="904" spans="1:35" x14ac:dyDescent="0.2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  <c r="AA904" s="32"/>
      <c r="AB904" s="32"/>
      <c r="AC904" s="32"/>
      <c r="AD904" s="32"/>
      <c r="AE904" s="32"/>
      <c r="AF904" s="32"/>
      <c r="AG904" s="32"/>
      <c r="AH904" s="32"/>
      <c r="AI904" s="32"/>
    </row>
    <row r="905" spans="1:35" x14ac:dyDescent="0.2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  <c r="AA905" s="32"/>
      <c r="AB905" s="32"/>
      <c r="AC905" s="32"/>
      <c r="AD905" s="32"/>
      <c r="AE905" s="32"/>
      <c r="AF905" s="32"/>
      <c r="AG905" s="32"/>
      <c r="AH905" s="32"/>
      <c r="AI905" s="32"/>
    </row>
    <row r="906" spans="1:35" x14ac:dyDescent="0.2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  <c r="AA906" s="32"/>
      <c r="AB906" s="32"/>
      <c r="AC906" s="32"/>
      <c r="AD906" s="32"/>
      <c r="AE906" s="32"/>
      <c r="AF906" s="32"/>
      <c r="AG906" s="32"/>
      <c r="AH906" s="32"/>
      <c r="AI906" s="32"/>
    </row>
    <row r="907" spans="1:35" x14ac:dyDescent="0.2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  <c r="AA907" s="32"/>
      <c r="AB907" s="32"/>
      <c r="AC907" s="32"/>
      <c r="AD907" s="32"/>
      <c r="AE907" s="32"/>
      <c r="AF907" s="32"/>
      <c r="AG907" s="32"/>
      <c r="AH907" s="32"/>
      <c r="AI907" s="32"/>
    </row>
    <row r="908" spans="1:35" x14ac:dyDescent="0.2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  <c r="AA908" s="32"/>
      <c r="AB908" s="32"/>
      <c r="AC908" s="32"/>
      <c r="AD908" s="32"/>
      <c r="AE908" s="32"/>
      <c r="AF908" s="32"/>
      <c r="AG908" s="32"/>
      <c r="AH908" s="32"/>
      <c r="AI908" s="32"/>
    </row>
    <row r="909" spans="1:35" x14ac:dyDescent="0.2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  <c r="AA909" s="32"/>
      <c r="AB909" s="32"/>
      <c r="AC909" s="32"/>
      <c r="AD909" s="32"/>
      <c r="AE909" s="32"/>
      <c r="AF909" s="32"/>
      <c r="AG909" s="32"/>
      <c r="AH909" s="32"/>
      <c r="AI909" s="32"/>
    </row>
    <row r="910" spans="1:35" x14ac:dyDescent="0.2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  <c r="AA910" s="32"/>
      <c r="AB910" s="32"/>
      <c r="AC910" s="32"/>
      <c r="AD910" s="32"/>
      <c r="AE910" s="32"/>
      <c r="AF910" s="32"/>
      <c r="AG910" s="32"/>
      <c r="AH910" s="32"/>
      <c r="AI910" s="32"/>
    </row>
    <row r="911" spans="1:35" x14ac:dyDescent="0.2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  <c r="AA911" s="32"/>
      <c r="AB911" s="32"/>
      <c r="AC911" s="32"/>
      <c r="AD911" s="32"/>
      <c r="AE911" s="32"/>
      <c r="AF911" s="32"/>
      <c r="AG911" s="32"/>
      <c r="AH911" s="32"/>
      <c r="AI911" s="32"/>
    </row>
    <row r="912" spans="1:35" x14ac:dyDescent="0.2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  <c r="AA912" s="32"/>
      <c r="AB912" s="32"/>
      <c r="AC912" s="32"/>
      <c r="AD912" s="32"/>
      <c r="AE912" s="32"/>
      <c r="AF912" s="32"/>
      <c r="AG912" s="32"/>
      <c r="AH912" s="32"/>
      <c r="AI912" s="32"/>
    </row>
    <row r="913" spans="1:35" x14ac:dyDescent="0.2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  <c r="AA913" s="32"/>
      <c r="AB913" s="32"/>
      <c r="AC913" s="32"/>
      <c r="AD913" s="32"/>
      <c r="AE913" s="32"/>
      <c r="AF913" s="32"/>
      <c r="AG913" s="32"/>
      <c r="AH913" s="32"/>
      <c r="AI913" s="32"/>
    </row>
    <row r="914" spans="1:35" x14ac:dyDescent="0.2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  <c r="AA914" s="32"/>
      <c r="AB914" s="32"/>
      <c r="AC914" s="32"/>
      <c r="AD914" s="32"/>
      <c r="AE914" s="32"/>
      <c r="AF914" s="32"/>
      <c r="AG914" s="32"/>
      <c r="AH914" s="32"/>
      <c r="AI914" s="32"/>
    </row>
    <row r="915" spans="1:35" x14ac:dyDescent="0.2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  <c r="AA915" s="32"/>
      <c r="AB915" s="32"/>
      <c r="AC915" s="32"/>
      <c r="AD915" s="32"/>
      <c r="AE915" s="32"/>
      <c r="AF915" s="32"/>
      <c r="AG915" s="32"/>
      <c r="AH915" s="32"/>
      <c r="AI915" s="32"/>
    </row>
    <row r="916" spans="1:35" x14ac:dyDescent="0.2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  <c r="AA916" s="32"/>
      <c r="AB916" s="32"/>
      <c r="AC916" s="32"/>
      <c r="AD916" s="32"/>
      <c r="AE916" s="32"/>
      <c r="AF916" s="32"/>
      <c r="AG916" s="32"/>
      <c r="AH916" s="32"/>
      <c r="AI916" s="32"/>
    </row>
    <row r="917" spans="1:35" x14ac:dyDescent="0.2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  <c r="AA917" s="32"/>
      <c r="AB917" s="32"/>
      <c r="AC917" s="32"/>
      <c r="AD917" s="32"/>
      <c r="AE917" s="32"/>
      <c r="AF917" s="32"/>
      <c r="AG917" s="32"/>
      <c r="AH917" s="32"/>
      <c r="AI917" s="32"/>
    </row>
    <row r="918" spans="1:35" x14ac:dyDescent="0.2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  <c r="AA918" s="32"/>
      <c r="AB918" s="32"/>
      <c r="AC918" s="32"/>
      <c r="AD918" s="32"/>
      <c r="AE918" s="32"/>
      <c r="AF918" s="32"/>
      <c r="AG918" s="32"/>
      <c r="AH918" s="32"/>
      <c r="AI918" s="32"/>
    </row>
    <row r="919" spans="1:35" x14ac:dyDescent="0.2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  <c r="AA919" s="32"/>
      <c r="AB919" s="32"/>
      <c r="AC919" s="32"/>
      <c r="AD919" s="32"/>
      <c r="AE919" s="32"/>
      <c r="AF919" s="32"/>
      <c r="AG919" s="32"/>
      <c r="AH919" s="32"/>
      <c r="AI919" s="32"/>
    </row>
    <row r="920" spans="1:35" x14ac:dyDescent="0.2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  <c r="AA920" s="32"/>
      <c r="AB920" s="32"/>
      <c r="AC920" s="32"/>
      <c r="AD920" s="32"/>
      <c r="AE920" s="32"/>
      <c r="AF920" s="32"/>
      <c r="AG920" s="32"/>
      <c r="AH920" s="32"/>
      <c r="AI920" s="32"/>
    </row>
    <row r="921" spans="1:35" x14ac:dyDescent="0.2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  <c r="AA921" s="32"/>
      <c r="AB921" s="32"/>
      <c r="AC921" s="32"/>
      <c r="AD921" s="32"/>
      <c r="AE921" s="32"/>
      <c r="AF921" s="32"/>
      <c r="AG921" s="32"/>
      <c r="AH921" s="32"/>
      <c r="AI921" s="32"/>
    </row>
    <row r="922" spans="1:35" x14ac:dyDescent="0.2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  <c r="AA922" s="32"/>
      <c r="AB922" s="32"/>
      <c r="AC922" s="32"/>
      <c r="AD922" s="32"/>
      <c r="AE922" s="32"/>
      <c r="AF922" s="32"/>
      <c r="AG922" s="32"/>
      <c r="AH922" s="32"/>
      <c r="AI922" s="32"/>
    </row>
    <row r="923" spans="1:35" x14ac:dyDescent="0.2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  <c r="AA923" s="32"/>
      <c r="AB923" s="32"/>
      <c r="AC923" s="32"/>
      <c r="AD923" s="32"/>
      <c r="AE923" s="32"/>
      <c r="AF923" s="32"/>
      <c r="AG923" s="32"/>
      <c r="AH923" s="32"/>
      <c r="AI923" s="32"/>
    </row>
    <row r="924" spans="1:35" x14ac:dyDescent="0.2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  <c r="AA924" s="32"/>
      <c r="AB924" s="32"/>
      <c r="AC924" s="32"/>
      <c r="AD924" s="32"/>
      <c r="AE924" s="32"/>
      <c r="AF924" s="32"/>
      <c r="AG924" s="32"/>
      <c r="AH924" s="32"/>
      <c r="AI924" s="32"/>
    </row>
    <row r="925" spans="1:35" x14ac:dyDescent="0.2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  <c r="AA925" s="32"/>
      <c r="AB925" s="32"/>
      <c r="AC925" s="32"/>
      <c r="AD925" s="32"/>
      <c r="AE925" s="32"/>
      <c r="AF925" s="32"/>
      <c r="AG925" s="32"/>
      <c r="AH925" s="32"/>
      <c r="AI925" s="32"/>
    </row>
    <row r="926" spans="1:35" x14ac:dyDescent="0.2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  <c r="AA926" s="32"/>
      <c r="AB926" s="32"/>
      <c r="AC926" s="32"/>
      <c r="AD926" s="32"/>
      <c r="AE926" s="32"/>
      <c r="AF926" s="32"/>
      <c r="AG926" s="32"/>
      <c r="AH926" s="32"/>
      <c r="AI926" s="32"/>
    </row>
    <row r="927" spans="1:35" x14ac:dyDescent="0.2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  <c r="AA927" s="32"/>
      <c r="AB927" s="32"/>
      <c r="AC927" s="32"/>
      <c r="AD927" s="32"/>
      <c r="AE927" s="32"/>
      <c r="AF927" s="32"/>
      <c r="AG927" s="32"/>
      <c r="AH927" s="32"/>
      <c r="AI927" s="32"/>
    </row>
    <row r="928" spans="1:35" x14ac:dyDescent="0.2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  <c r="AA928" s="32"/>
      <c r="AB928" s="32"/>
      <c r="AC928" s="32"/>
      <c r="AD928" s="32"/>
      <c r="AE928" s="32"/>
      <c r="AF928" s="32"/>
      <c r="AG928" s="32"/>
      <c r="AH928" s="32"/>
      <c r="AI928" s="32"/>
    </row>
    <row r="929" spans="1:35" x14ac:dyDescent="0.2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  <c r="AA929" s="32"/>
      <c r="AB929" s="32"/>
      <c r="AC929" s="32"/>
      <c r="AD929" s="32"/>
      <c r="AE929" s="32"/>
      <c r="AF929" s="32"/>
      <c r="AG929" s="32"/>
      <c r="AH929" s="32"/>
      <c r="AI929" s="32"/>
    </row>
    <row r="930" spans="1:35" x14ac:dyDescent="0.2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  <c r="AA930" s="32"/>
      <c r="AB930" s="32"/>
      <c r="AC930" s="32"/>
      <c r="AD930" s="32"/>
      <c r="AE930" s="32"/>
      <c r="AF930" s="32"/>
      <c r="AG930" s="32"/>
      <c r="AH930" s="32"/>
      <c r="AI930" s="32"/>
    </row>
    <row r="931" spans="1:35" x14ac:dyDescent="0.2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  <c r="AA931" s="32"/>
      <c r="AB931" s="32"/>
      <c r="AC931" s="32"/>
      <c r="AD931" s="32"/>
      <c r="AE931" s="32"/>
      <c r="AF931" s="32"/>
      <c r="AG931" s="32"/>
      <c r="AH931" s="32"/>
      <c r="AI931" s="32"/>
    </row>
    <row r="932" spans="1:35" x14ac:dyDescent="0.2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  <c r="AA932" s="32"/>
      <c r="AB932" s="32"/>
      <c r="AC932" s="32"/>
      <c r="AD932" s="32"/>
      <c r="AE932" s="32"/>
      <c r="AF932" s="32"/>
      <c r="AG932" s="32"/>
      <c r="AH932" s="32"/>
      <c r="AI932" s="32"/>
    </row>
    <row r="933" spans="1:35" x14ac:dyDescent="0.2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  <c r="AA933" s="32"/>
      <c r="AB933" s="32"/>
      <c r="AC933" s="32"/>
      <c r="AD933" s="32"/>
      <c r="AE933" s="32"/>
      <c r="AF933" s="32"/>
      <c r="AG933" s="32"/>
      <c r="AH933" s="32"/>
      <c r="AI933" s="32"/>
    </row>
    <row r="934" spans="1:35" x14ac:dyDescent="0.2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  <c r="AA934" s="32"/>
      <c r="AB934" s="32"/>
      <c r="AC934" s="32"/>
      <c r="AD934" s="32"/>
      <c r="AE934" s="32"/>
      <c r="AF934" s="32"/>
      <c r="AG934" s="32"/>
      <c r="AH934" s="32"/>
      <c r="AI934" s="32"/>
    </row>
    <row r="935" spans="1:35" x14ac:dyDescent="0.2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  <c r="AA935" s="32"/>
      <c r="AB935" s="32"/>
      <c r="AC935" s="32"/>
      <c r="AD935" s="32"/>
      <c r="AE935" s="32"/>
      <c r="AF935" s="32"/>
      <c r="AG935" s="32"/>
      <c r="AH935" s="32"/>
      <c r="AI935" s="32"/>
    </row>
    <row r="936" spans="1:35" x14ac:dyDescent="0.2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  <c r="AA936" s="32"/>
      <c r="AB936" s="32"/>
      <c r="AC936" s="32"/>
      <c r="AD936" s="32"/>
      <c r="AE936" s="32"/>
      <c r="AF936" s="32"/>
      <c r="AG936" s="32"/>
      <c r="AH936" s="32"/>
      <c r="AI936" s="32"/>
    </row>
    <row r="937" spans="1:35" x14ac:dyDescent="0.2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  <c r="AA937" s="32"/>
      <c r="AB937" s="32"/>
      <c r="AC937" s="32"/>
      <c r="AD937" s="32"/>
      <c r="AE937" s="32"/>
      <c r="AF937" s="32"/>
      <c r="AG937" s="32"/>
      <c r="AH937" s="32"/>
      <c r="AI937" s="32"/>
    </row>
    <row r="938" spans="1:35" x14ac:dyDescent="0.2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  <c r="AA938" s="32"/>
      <c r="AB938" s="32"/>
      <c r="AC938" s="32"/>
      <c r="AD938" s="32"/>
      <c r="AE938" s="32"/>
      <c r="AF938" s="32"/>
      <c r="AG938" s="32"/>
      <c r="AH938" s="32"/>
      <c r="AI938" s="32"/>
    </row>
    <row r="939" spans="1:35" x14ac:dyDescent="0.2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  <c r="AA939" s="32"/>
      <c r="AB939" s="32"/>
      <c r="AC939" s="32"/>
      <c r="AD939" s="32"/>
      <c r="AE939" s="32"/>
      <c r="AF939" s="32"/>
      <c r="AG939" s="32"/>
      <c r="AH939" s="32"/>
      <c r="AI939" s="32"/>
    </row>
    <row r="940" spans="1:35" x14ac:dyDescent="0.2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  <c r="AA940" s="32"/>
      <c r="AB940" s="32"/>
      <c r="AC940" s="32"/>
      <c r="AD940" s="32"/>
      <c r="AE940" s="32"/>
      <c r="AF940" s="32"/>
      <c r="AG940" s="32"/>
      <c r="AH940" s="32"/>
      <c r="AI940" s="32"/>
    </row>
    <row r="941" spans="1:35" x14ac:dyDescent="0.2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  <c r="AA941" s="32"/>
      <c r="AB941" s="32"/>
      <c r="AC941" s="32"/>
      <c r="AD941" s="32"/>
      <c r="AE941" s="32"/>
      <c r="AF941" s="32"/>
      <c r="AG941" s="32"/>
      <c r="AH941" s="32"/>
      <c r="AI941" s="32"/>
    </row>
    <row r="942" spans="1:35" x14ac:dyDescent="0.2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  <c r="AA942" s="32"/>
      <c r="AB942" s="32"/>
      <c r="AC942" s="32"/>
      <c r="AD942" s="32"/>
      <c r="AE942" s="32"/>
      <c r="AF942" s="32"/>
      <c r="AG942" s="32"/>
      <c r="AH942" s="32"/>
      <c r="AI942" s="32"/>
    </row>
    <row r="943" spans="1:35" x14ac:dyDescent="0.2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  <c r="AA943" s="32"/>
      <c r="AB943" s="32"/>
      <c r="AC943" s="32"/>
      <c r="AD943" s="32"/>
      <c r="AE943" s="32"/>
      <c r="AF943" s="32"/>
      <c r="AG943" s="32"/>
      <c r="AH943" s="32"/>
      <c r="AI943" s="32"/>
    </row>
    <row r="944" spans="1:35" x14ac:dyDescent="0.2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  <c r="AA944" s="32"/>
      <c r="AB944" s="32"/>
      <c r="AC944" s="32"/>
      <c r="AD944" s="32"/>
      <c r="AE944" s="32"/>
      <c r="AF944" s="32"/>
      <c r="AG944" s="32"/>
      <c r="AH944" s="32"/>
      <c r="AI944" s="32"/>
    </row>
    <row r="945" spans="1:35" x14ac:dyDescent="0.2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  <c r="AA945" s="32"/>
      <c r="AB945" s="32"/>
      <c r="AC945" s="32"/>
      <c r="AD945" s="32"/>
      <c r="AE945" s="32"/>
      <c r="AF945" s="32"/>
      <c r="AG945" s="32"/>
      <c r="AH945" s="32"/>
      <c r="AI945" s="32"/>
    </row>
    <row r="946" spans="1:35" x14ac:dyDescent="0.2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  <c r="AA946" s="32"/>
      <c r="AB946" s="32"/>
      <c r="AC946" s="32"/>
      <c r="AD946" s="32"/>
      <c r="AE946" s="32"/>
      <c r="AF946" s="32"/>
      <c r="AG946" s="32"/>
      <c r="AH946" s="32"/>
      <c r="AI946" s="32"/>
    </row>
    <row r="947" spans="1:35" x14ac:dyDescent="0.2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  <c r="AA947" s="32"/>
      <c r="AB947" s="32"/>
      <c r="AC947" s="32"/>
      <c r="AD947" s="32"/>
      <c r="AE947" s="32"/>
      <c r="AF947" s="32"/>
      <c r="AG947" s="32"/>
      <c r="AH947" s="32"/>
      <c r="AI947" s="3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39"/>
  <sheetViews>
    <sheetView topLeftCell="A91" workbookViewId="0">
      <selection activeCell="A121" sqref="A121:C124"/>
    </sheetView>
  </sheetViews>
  <sheetFormatPr defaultRowHeight="12.75" x14ac:dyDescent="0.2"/>
  <cols>
    <col min="1" max="1" width="19.7109375" style="21" customWidth="1"/>
    <col min="2" max="2" width="4.42578125" style="32" customWidth="1"/>
    <col min="3" max="3" width="12.7109375" style="21" customWidth="1"/>
    <col min="4" max="4" width="5.42578125" style="32" customWidth="1"/>
    <col min="5" max="5" width="14.85546875" style="32" customWidth="1"/>
    <col min="6" max="6" width="9.140625" style="32"/>
    <col min="7" max="7" width="12" style="32" customWidth="1"/>
    <col min="8" max="8" width="14.140625" style="21" customWidth="1"/>
    <col min="9" max="9" width="22.5703125" style="32" customWidth="1"/>
    <col min="10" max="10" width="25.140625" style="32" customWidth="1"/>
    <col min="11" max="11" width="15.7109375" style="32" customWidth="1"/>
    <col min="12" max="12" width="14.140625" style="32" customWidth="1"/>
    <col min="13" max="13" width="9.5703125" style="32" customWidth="1"/>
    <col min="14" max="14" width="14.140625" style="32" customWidth="1"/>
    <col min="15" max="15" width="23.42578125" style="32" customWidth="1"/>
    <col min="16" max="16" width="16.5703125" style="32" customWidth="1"/>
    <col min="17" max="17" width="41" style="32" customWidth="1"/>
    <col min="18" max="16384" width="9.140625" style="32"/>
  </cols>
  <sheetData>
    <row r="1" spans="1:16" ht="15.75" x14ac:dyDescent="0.25">
      <c r="A1" s="132" t="s">
        <v>214</v>
      </c>
      <c r="I1" s="133" t="s">
        <v>126</v>
      </c>
      <c r="J1" s="134" t="s">
        <v>101</v>
      </c>
    </row>
    <row r="2" spans="1:16" x14ac:dyDescent="0.2">
      <c r="I2" s="135" t="s">
        <v>137</v>
      </c>
      <c r="J2" s="136" t="s">
        <v>215</v>
      </c>
    </row>
    <row r="3" spans="1:16" x14ac:dyDescent="0.2">
      <c r="A3" s="137" t="s">
        <v>216</v>
      </c>
      <c r="I3" s="135" t="s">
        <v>141</v>
      </c>
      <c r="J3" s="136" t="s">
        <v>217</v>
      </c>
    </row>
    <row r="4" spans="1:16" x14ac:dyDescent="0.2">
      <c r="I4" s="135" t="s">
        <v>154</v>
      </c>
      <c r="J4" s="136" t="s">
        <v>217</v>
      </c>
    </row>
    <row r="5" spans="1:16" ht="13.5" thickBot="1" x14ac:dyDescent="0.25">
      <c r="I5" s="138" t="s">
        <v>110</v>
      </c>
      <c r="J5" s="139" t="s">
        <v>218</v>
      </c>
    </row>
    <row r="10" spans="1:16" ht="13.5" thickBot="1" x14ac:dyDescent="0.25"/>
    <row r="11" spans="1:16" ht="12.75" customHeight="1" thickBot="1" x14ac:dyDescent="0.25">
      <c r="A11" s="21" t="str">
        <f t="shared" ref="A11:A42" si="0">P11</f>
        <v> BBS 11 </v>
      </c>
      <c r="B11" s="5" t="str">
        <f t="shared" ref="B11:B42" si="1">IF(H11=INT(H11),"I","II")</f>
        <v>I</v>
      </c>
      <c r="C11" s="21">
        <f t="shared" ref="C11:C42" si="2">1*G11</f>
        <v>41930.42</v>
      </c>
      <c r="D11" s="32" t="str">
        <f t="shared" ref="D11:D42" si="3">VLOOKUP(F11,I$1:J$5,2,FALSE)</f>
        <v>vis</v>
      </c>
      <c r="E11" s="140">
        <f>VLOOKUP(C11,A!C$21:E$973,3,FALSE)</f>
        <v>49919.495234704016</v>
      </c>
      <c r="F11" s="5" t="s">
        <v>110</v>
      </c>
      <c r="G11" s="32" t="str">
        <f t="shared" ref="G11:G42" si="4">MID(I11,3,LEN(I11)-3)</f>
        <v>41930.420</v>
      </c>
      <c r="H11" s="21">
        <f t="shared" ref="H11:H42" si="5">1*K11</f>
        <v>-49818</v>
      </c>
      <c r="I11" s="141" t="s">
        <v>220</v>
      </c>
      <c r="J11" s="142" t="s">
        <v>221</v>
      </c>
      <c r="K11" s="141">
        <v>-49818</v>
      </c>
      <c r="L11" s="141" t="s">
        <v>222</v>
      </c>
      <c r="M11" s="142" t="s">
        <v>223</v>
      </c>
      <c r="N11" s="142"/>
      <c r="O11" s="143" t="s">
        <v>224</v>
      </c>
      <c r="P11" s="143" t="s">
        <v>225</v>
      </c>
    </row>
    <row r="12" spans="1:16" ht="12.75" customHeight="1" thickBot="1" x14ac:dyDescent="0.25">
      <c r="A12" s="21" t="str">
        <f t="shared" si="0"/>
        <v> BBS 15 </v>
      </c>
      <c r="B12" s="5" t="str">
        <f t="shared" si="1"/>
        <v>II</v>
      </c>
      <c r="C12" s="21">
        <f t="shared" si="2"/>
        <v>42194.504000000001</v>
      </c>
      <c r="D12" s="32" t="str">
        <f t="shared" si="3"/>
        <v>vis</v>
      </c>
      <c r="E12" s="140">
        <f>VLOOKUP(C12,A!C$21:E$973,3,FALSE)</f>
        <v>50921.995373263177</v>
      </c>
      <c r="F12" s="5" t="s">
        <v>110</v>
      </c>
      <c r="G12" s="32" t="str">
        <f t="shared" si="4"/>
        <v>42194.504</v>
      </c>
      <c r="H12" s="21">
        <f t="shared" si="5"/>
        <v>-48815.5</v>
      </c>
      <c r="I12" s="141" t="s">
        <v>226</v>
      </c>
      <c r="J12" s="142" t="s">
        <v>227</v>
      </c>
      <c r="K12" s="141">
        <v>-48815.5</v>
      </c>
      <c r="L12" s="141" t="s">
        <v>228</v>
      </c>
      <c r="M12" s="142" t="s">
        <v>223</v>
      </c>
      <c r="N12" s="142"/>
      <c r="O12" s="143" t="s">
        <v>224</v>
      </c>
      <c r="P12" s="143" t="s">
        <v>229</v>
      </c>
    </row>
    <row r="13" spans="1:16" ht="12.75" customHeight="1" thickBot="1" x14ac:dyDescent="0.25">
      <c r="A13" s="21" t="str">
        <f t="shared" si="0"/>
        <v> BBS 16 </v>
      </c>
      <c r="B13" s="5" t="str">
        <f t="shared" si="1"/>
        <v>I</v>
      </c>
      <c r="C13" s="21">
        <f t="shared" si="2"/>
        <v>42215.453999999998</v>
      </c>
      <c r="D13" s="32" t="str">
        <f t="shared" si="3"/>
        <v>vis</v>
      </c>
      <c r="E13" s="140">
        <f>VLOOKUP(C13,A!C$21:E$973,3,FALSE)</f>
        <v>51001.524530284471</v>
      </c>
      <c r="F13" s="5" t="s">
        <v>110</v>
      </c>
      <c r="G13" s="32" t="str">
        <f t="shared" si="4"/>
        <v>42215.454</v>
      </c>
      <c r="H13" s="21">
        <f t="shared" si="5"/>
        <v>-48736</v>
      </c>
      <c r="I13" s="141" t="s">
        <v>230</v>
      </c>
      <c r="J13" s="142" t="s">
        <v>231</v>
      </c>
      <c r="K13" s="141">
        <v>-48736</v>
      </c>
      <c r="L13" s="141" t="s">
        <v>232</v>
      </c>
      <c r="M13" s="142" t="s">
        <v>223</v>
      </c>
      <c r="N13" s="142"/>
      <c r="O13" s="143" t="s">
        <v>224</v>
      </c>
      <c r="P13" s="143" t="s">
        <v>233</v>
      </c>
    </row>
    <row r="14" spans="1:16" ht="12.75" customHeight="1" thickBot="1" x14ac:dyDescent="0.25">
      <c r="A14" s="21" t="str">
        <f t="shared" si="0"/>
        <v> BBS 16 </v>
      </c>
      <c r="B14" s="5" t="str">
        <f t="shared" si="1"/>
        <v>II</v>
      </c>
      <c r="C14" s="21">
        <f t="shared" si="2"/>
        <v>42218.493000000002</v>
      </c>
      <c r="D14" s="32" t="str">
        <f t="shared" si="3"/>
        <v>vis</v>
      </c>
      <c r="E14" s="140">
        <f>VLOOKUP(C14,A!C$21:E$973,3,FALSE)</f>
        <v>51013.061003229013</v>
      </c>
      <c r="F14" s="5" t="s">
        <v>110</v>
      </c>
      <c r="G14" s="32" t="str">
        <f t="shared" si="4"/>
        <v>42218.493</v>
      </c>
      <c r="H14" s="21">
        <f t="shared" si="5"/>
        <v>-48724.5</v>
      </c>
      <c r="I14" s="141" t="s">
        <v>234</v>
      </c>
      <c r="J14" s="142" t="s">
        <v>235</v>
      </c>
      <c r="K14" s="141">
        <v>-48724.5</v>
      </c>
      <c r="L14" s="141" t="s">
        <v>236</v>
      </c>
      <c r="M14" s="142" t="s">
        <v>223</v>
      </c>
      <c r="N14" s="142"/>
      <c r="O14" s="143" t="s">
        <v>224</v>
      </c>
      <c r="P14" s="143" t="s">
        <v>233</v>
      </c>
    </row>
    <row r="15" spans="1:16" ht="12.75" customHeight="1" thickBot="1" x14ac:dyDescent="0.25">
      <c r="A15" s="21" t="str">
        <f t="shared" si="0"/>
        <v> BBS 16 </v>
      </c>
      <c r="B15" s="5" t="str">
        <f t="shared" si="1"/>
        <v>I</v>
      </c>
      <c r="C15" s="21">
        <f t="shared" si="2"/>
        <v>42220.462</v>
      </c>
      <c r="D15" s="32" t="str">
        <f t="shared" si="3"/>
        <v>vis</v>
      </c>
      <c r="E15" s="140">
        <f>VLOOKUP(C15,A!C$21:E$973,3,FALSE)</f>
        <v>51020.535605146659</v>
      </c>
      <c r="F15" s="5" t="s">
        <v>110</v>
      </c>
      <c r="G15" s="32" t="str">
        <f t="shared" si="4"/>
        <v>42220.462</v>
      </c>
      <c r="H15" s="21">
        <f t="shared" si="5"/>
        <v>-48717</v>
      </c>
      <c r="I15" s="141" t="s">
        <v>237</v>
      </c>
      <c r="J15" s="142" t="s">
        <v>238</v>
      </c>
      <c r="K15" s="141">
        <v>-48717</v>
      </c>
      <c r="L15" s="141" t="s">
        <v>239</v>
      </c>
      <c r="M15" s="142" t="s">
        <v>223</v>
      </c>
      <c r="N15" s="142"/>
      <c r="O15" s="143" t="s">
        <v>224</v>
      </c>
      <c r="P15" s="143" t="s">
        <v>233</v>
      </c>
    </row>
    <row r="16" spans="1:16" ht="12.75" customHeight="1" thickBot="1" x14ac:dyDescent="0.25">
      <c r="A16" s="21" t="str">
        <f t="shared" si="0"/>
        <v> BBS 16 </v>
      </c>
      <c r="B16" s="5" t="str">
        <f t="shared" si="1"/>
        <v>II</v>
      </c>
      <c r="C16" s="21">
        <f t="shared" si="2"/>
        <v>42223.47</v>
      </c>
      <c r="D16" s="32" t="str">
        <f t="shared" si="3"/>
        <v>vis</v>
      </c>
      <c r="E16" s="140">
        <f>VLOOKUP(C16,A!C$21:E$973,3,FALSE)</f>
        <v>51031.954397715643</v>
      </c>
      <c r="F16" s="5" t="s">
        <v>110</v>
      </c>
      <c r="G16" s="32" t="str">
        <f t="shared" si="4"/>
        <v>42223.470</v>
      </c>
      <c r="H16" s="21">
        <f t="shared" si="5"/>
        <v>-48705.5</v>
      </c>
      <c r="I16" s="141" t="s">
        <v>240</v>
      </c>
      <c r="J16" s="142" t="s">
        <v>241</v>
      </c>
      <c r="K16" s="141">
        <v>-48705.5</v>
      </c>
      <c r="L16" s="141" t="s">
        <v>242</v>
      </c>
      <c r="M16" s="142" t="s">
        <v>223</v>
      </c>
      <c r="N16" s="142"/>
      <c r="O16" s="143" t="s">
        <v>224</v>
      </c>
      <c r="P16" s="143" t="s">
        <v>233</v>
      </c>
    </row>
    <row r="17" spans="1:16" ht="12.75" customHeight="1" thickBot="1" x14ac:dyDescent="0.25">
      <c r="A17" s="21" t="str">
        <f t="shared" si="0"/>
        <v> BBS 23 </v>
      </c>
      <c r="B17" s="5" t="str">
        <f t="shared" si="1"/>
        <v>II</v>
      </c>
      <c r="C17" s="21">
        <f t="shared" si="2"/>
        <v>42568.56</v>
      </c>
      <c r="D17" s="32" t="str">
        <f t="shared" si="3"/>
        <v>vis</v>
      </c>
      <c r="E17" s="140">
        <f>VLOOKUP(C17,A!C$21:E$973,3,FALSE)</f>
        <v>52341.964745996396</v>
      </c>
      <c r="F17" s="5" t="s">
        <v>110</v>
      </c>
      <c r="G17" s="32" t="str">
        <f t="shared" si="4"/>
        <v>42568.560</v>
      </c>
      <c r="H17" s="21">
        <f t="shared" si="5"/>
        <v>-47395.5</v>
      </c>
      <c r="I17" s="141" t="s">
        <v>247</v>
      </c>
      <c r="J17" s="142" t="s">
        <v>248</v>
      </c>
      <c r="K17" s="141">
        <v>-47395.5</v>
      </c>
      <c r="L17" s="141" t="s">
        <v>249</v>
      </c>
      <c r="M17" s="142" t="s">
        <v>223</v>
      </c>
      <c r="N17" s="142"/>
      <c r="O17" s="143" t="s">
        <v>224</v>
      </c>
      <c r="P17" s="143" t="s">
        <v>250</v>
      </c>
    </row>
    <row r="18" spans="1:16" ht="12.75" customHeight="1" thickBot="1" x14ac:dyDescent="0.25">
      <c r="A18" s="21" t="str">
        <f t="shared" si="0"/>
        <v> BBS 23 </v>
      </c>
      <c r="B18" s="5" t="str">
        <f t="shared" si="1"/>
        <v>II</v>
      </c>
      <c r="C18" s="21">
        <f t="shared" si="2"/>
        <v>42572.517999999996</v>
      </c>
      <c r="D18" s="32" t="str">
        <f t="shared" si="3"/>
        <v>vis</v>
      </c>
      <c r="E18" s="140">
        <f>VLOOKUP(C18,A!C$21:E$973,3,FALSE)</f>
        <v>52356.989872654638</v>
      </c>
      <c r="F18" s="5" t="s">
        <v>110</v>
      </c>
      <c r="G18" s="32" t="str">
        <f t="shared" si="4"/>
        <v>42572.518</v>
      </c>
      <c r="H18" s="21">
        <f t="shared" si="5"/>
        <v>-47380.5</v>
      </c>
      <c r="I18" s="141" t="s">
        <v>251</v>
      </c>
      <c r="J18" s="142" t="s">
        <v>252</v>
      </c>
      <c r="K18" s="141">
        <v>-47380.5</v>
      </c>
      <c r="L18" s="141" t="s">
        <v>253</v>
      </c>
      <c r="M18" s="142" t="s">
        <v>223</v>
      </c>
      <c r="N18" s="142"/>
      <c r="O18" s="143" t="s">
        <v>224</v>
      </c>
      <c r="P18" s="143" t="s">
        <v>250</v>
      </c>
    </row>
    <row r="19" spans="1:16" ht="12.75" customHeight="1" thickBot="1" x14ac:dyDescent="0.25">
      <c r="A19" s="21" t="str">
        <f t="shared" si="0"/>
        <v> BBS 23 </v>
      </c>
      <c r="B19" s="5" t="str">
        <f t="shared" si="1"/>
        <v>II</v>
      </c>
      <c r="C19" s="21">
        <f t="shared" si="2"/>
        <v>42576.472000000002</v>
      </c>
      <c r="D19" s="32" t="str">
        <f t="shared" si="3"/>
        <v>vis</v>
      </c>
      <c r="E19" s="140">
        <f>VLOOKUP(C19,A!C$21:E$973,3,FALSE)</f>
        <v>52371.99981474832</v>
      </c>
      <c r="F19" s="5" t="s">
        <v>110</v>
      </c>
      <c r="G19" s="32" t="str">
        <f t="shared" si="4"/>
        <v>42576.472</v>
      </c>
      <c r="H19" s="21">
        <f t="shared" si="5"/>
        <v>-47365.5</v>
      </c>
      <c r="I19" s="141" t="s">
        <v>254</v>
      </c>
      <c r="J19" s="142" t="s">
        <v>255</v>
      </c>
      <c r="K19" s="141">
        <v>-47365.5</v>
      </c>
      <c r="L19" s="141" t="s">
        <v>256</v>
      </c>
      <c r="M19" s="142" t="s">
        <v>223</v>
      </c>
      <c r="N19" s="142"/>
      <c r="O19" s="143" t="s">
        <v>224</v>
      </c>
      <c r="P19" s="143" t="s">
        <v>250</v>
      </c>
    </row>
    <row r="20" spans="1:16" ht="12.75" customHeight="1" thickBot="1" x14ac:dyDescent="0.25">
      <c r="A20" s="21" t="str">
        <f t="shared" si="0"/>
        <v> BBS 23 </v>
      </c>
      <c r="B20" s="5" t="str">
        <f t="shared" si="1"/>
        <v>II</v>
      </c>
      <c r="C20" s="21">
        <f t="shared" si="2"/>
        <v>42596.493999999999</v>
      </c>
      <c r="D20" s="32" t="str">
        <f t="shared" si="3"/>
        <v>vis</v>
      </c>
      <c r="E20" s="140">
        <f>VLOOKUP(C20,A!C$21:E$973,3,FALSE)</f>
        <v>52448.006152785572</v>
      </c>
      <c r="F20" s="5" t="s">
        <v>110</v>
      </c>
      <c r="G20" s="32" t="str">
        <f t="shared" si="4"/>
        <v>42596.494</v>
      </c>
      <c r="H20" s="21">
        <f t="shared" si="5"/>
        <v>-47289.5</v>
      </c>
      <c r="I20" s="141" t="s">
        <v>257</v>
      </c>
      <c r="J20" s="142" t="s">
        <v>258</v>
      </c>
      <c r="K20" s="141">
        <v>-47289.5</v>
      </c>
      <c r="L20" s="141" t="s">
        <v>259</v>
      </c>
      <c r="M20" s="142" t="s">
        <v>223</v>
      </c>
      <c r="N20" s="142"/>
      <c r="O20" s="143" t="s">
        <v>224</v>
      </c>
      <c r="P20" s="143" t="s">
        <v>250</v>
      </c>
    </row>
    <row r="21" spans="1:16" ht="12.75" customHeight="1" thickBot="1" x14ac:dyDescent="0.25">
      <c r="A21" s="21" t="str">
        <f t="shared" si="0"/>
        <v> BBS 23 </v>
      </c>
      <c r="B21" s="5" t="str">
        <f t="shared" si="1"/>
        <v>II</v>
      </c>
      <c r="C21" s="21">
        <f t="shared" si="2"/>
        <v>42597.525999999998</v>
      </c>
      <c r="D21" s="32" t="str">
        <f t="shared" si="3"/>
        <v>vis</v>
      </c>
      <c r="E21" s="140">
        <f>VLOOKUP(C21,A!C$21:E$973,3,FALSE)</f>
        <v>52451.923770448862</v>
      </c>
      <c r="F21" s="5" t="s">
        <v>110</v>
      </c>
      <c r="G21" s="32" t="str">
        <f t="shared" si="4"/>
        <v>42597.526</v>
      </c>
      <c r="H21" s="21">
        <f t="shared" si="5"/>
        <v>-47285.5</v>
      </c>
      <c r="I21" s="141" t="s">
        <v>260</v>
      </c>
      <c r="J21" s="142" t="s">
        <v>261</v>
      </c>
      <c r="K21" s="141">
        <v>-47285.5</v>
      </c>
      <c r="L21" s="141" t="s">
        <v>262</v>
      </c>
      <c r="M21" s="142" t="s">
        <v>223</v>
      </c>
      <c r="N21" s="142"/>
      <c r="O21" s="143" t="s">
        <v>224</v>
      </c>
      <c r="P21" s="143" t="s">
        <v>250</v>
      </c>
    </row>
    <row r="22" spans="1:16" ht="12.75" customHeight="1" thickBot="1" x14ac:dyDescent="0.25">
      <c r="A22" s="21" t="str">
        <f t="shared" si="0"/>
        <v> BBS 28 </v>
      </c>
      <c r="B22" s="5" t="str">
        <f t="shared" si="1"/>
        <v>II</v>
      </c>
      <c r="C22" s="21">
        <f t="shared" si="2"/>
        <v>42936.574000000001</v>
      </c>
      <c r="D22" s="32" t="str">
        <f t="shared" si="3"/>
        <v>vis</v>
      </c>
      <c r="E22" s="140">
        <f>VLOOKUP(C22,A!C$21:E$973,3,FALSE)</f>
        <v>53738.997833921865</v>
      </c>
      <c r="F22" s="5" t="s">
        <v>110</v>
      </c>
      <c r="G22" s="32" t="str">
        <f t="shared" si="4"/>
        <v>42936.574</v>
      </c>
      <c r="H22" s="21">
        <f t="shared" si="5"/>
        <v>-45998.5</v>
      </c>
      <c r="I22" s="141" t="s">
        <v>263</v>
      </c>
      <c r="J22" s="142" t="s">
        <v>264</v>
      </c>
      <c r="K22" s="141">
        <v>-45998.5</v>
      </c>
      <c r="L22" s="141" t="s">
        <v>232</v>
      </c>
      <c r="M22" s="142" t="s">
        <v>223</v>
      </c>
      <c r="N22" s="142"/>
      <c r="O22" s="143" t="s">
        <v>224</v>
      </c>
      <c r="P22" s="143" t="s">
        <v>265</v>
      </c>
    </row>
    <row r="23" spans="1:16" ht="12.75" customHeight="1" thickBot="1" x14ac:dyDescent="0.25">
      <c r="A23" s="21" t="str">
        <f t="shared" si="0"/>
        <v> BBS 28 </v>
      </c>
      <c r="B23" s="5" t="str">
        <f t="shared" si="1"/>
        <v>II</v>
      </c>
      <c r="C23" s="21">
        <f t="shared" si="2"/>
        <v>42955.544000000002</v>
      </c>
      <c r="D23" s="32" t="str">
        <f t="shared" si="3"/>
        <v>vis</v>
      </c>
      <c r="E23" s="140">
        <f>VLOOKUP(C23,A!C$21:E$973,3,FALSE)</f>
        <v>53811.010631472906</v>
      </c>
      <c r="F23" s="5" t="s">
        <v>110</v>
      </c>
      <c r="G23" s="32" t="str">
        <f t="shared" si="4"/>
        <v>42955.544</v>
      </c>
      <c r="H23" s="21">
        <f t="shared" si="5"/>
        <v>-45926.5</v>
      </c>
      <c r="I23" s="141" t="s">
        <v>266</v>
      </c>
      <c r="J23" s="142" t="s">
        <v>267</v>
      </c>
      <c r="K23" s="141">
        <v>-45926.5</v>
      </c>
      <c r="L23" s="141" t="s">
        <v>239</v>
      </c>
      <c r="M23" s="142" t="s">
        <v>223</v>
      </c>
      <c r="N23" s="142"/>
      <c r="O23" s="143" t="s">
        <v>224</v>
      </c>
      <c r="P23" s="143" t="s">
        <v>265</v>
      </c>
    </row>
    <row r="24" spans="1:16" ht="12.75" customHeight="1" thickBot="1" x14ac:dyDescent="0.25">
      <c r="A24" s="21" t="str">
        <f t="shared" si="0"/>
        <v> BBS 28 </v>
      </c>
      <c r="B24" s="5" t="str">
        <f t="shared" si="1"/>
        <v>I</v>
      </c>
      <c r="C24" s="21">
        <f t="shared" si="2"/>
        <v>42957.514000000003</v>
      </c>
      <c r="D24" s="32" t="str">
        <f t="shared" si="3"/>
        <v>vis</v>
      </c>
      <c r="E24" s="140">
        <f>VLOOKUP(C24,A!C$21:E$973,3,FALSE)</f>
        <v>53818.489029531716</v>
      </c>
      <c r="F24" s="5" t="s">
        <v>110</v>
      </c>
      <c r="G24" s="32" t="str">
        <f t="shared" si="4"/>
        <v>42957.514</v>
      </c>
      <c r="H24" s="21">
        <f t="shared" si="5"/>
        <v>-45919</v>
      </c>
      <c r="I24" s="141" t="s">
        <v>268</v>
      </c>
      <c r="J24" s="142" t="s">
        <v>269</v>
      </c>
      <c r="K24" s="141">
        <v>-45919</v>
      </c>
      <c r="L24" s="141" t="s">
        <v>270</v>
      </c>
      <c r="M24" s="142" t="s">
        <v>223</v>
      </c>
      <c r="N24" s="142"/>
      <c r="O24" s="143" t="s">
        <v>224</v>
      </c>
      <c r="P24" s="143" t="s">
        <v>265</v>
      </c>
    </row>
    <row r="25" spans="1:16" ht="12.75" customHeight="1" thickBot="1" x14ac:dyDescent="0.25">
      <c r="A25" s="21" t="str">
        <f t="shared" si="0"/>
        <v> BBS 28 </v>
      </c>
      <c r="B25" s="5" t="str">
        <f t="shared" si="1"/>
        <v>II</v>
      </c>
      <c r="C25" s="21">
        <f t="shared" si="2"/>
        <v>42959.49</v>
      </c>
      <c r="D25" s="32" t="str">
        <f t="shared" si="3"/>
        <v>vis</v>
      </c>
      <c r="E25" s="140">
        <f>VLOOKUP(C25,A!C$21:E$973,3,FALSE)</f>
        <v>53825.990204437381</v>
      </c>
      <c r="F25" s="5" t="s">
        <v>110</v>
      </c>
      <c r="G25" s="32" t="str">
        <f t="shared" si="4"/>
        <v>42959.490</v>
      </c>
      <c r="H25" s="21">
        <f t="shared" si="5"/>
        <v>-45911.5</v>
      </c>
      <c r="I25" s="141" t="s">
        <v>271</v>
      </c>
      <c r="J25" s="142" t="s">
        <v>272</v>
      </c>
      <c r="K25" s="141">
        <v>-45911.5</v>
      </c>
      <c r="L25" s="141" t="s">
        <v>270</v>
      </c>
      <c r="M25" s="142" t="s">
        <v>223</v>
      </c>
      <c r="N25" s="142"/>
      <c r="O25" s="143" t="s">
        <v>224</v>
      </c>
      <c r="P25" s="143" t="s">
        <v>265</v>
      </c>
    </row>
    <row r="26" spans="1:16" ht="12.75" customHeight="1" thickBot="1" x14ac:dyDescent="0.25">
      <c r="A26" s="21" t="str">
        <f t="shared" si="0"/>
        <v> BBS 33 </v>
      </c>
      <c r="B26" s="5" t="str">
        <f t="shared" si="1"/>
        <v>II</v>
      </c>
      <c r="C26" s="21">
        <f t="shared" si="2"/>
        <v>43307.474999999999</v>
      </c>
      <c r="D26" s="32" t="str">
        <f t="shared" si="3"/>
        <v>vis</v>
      </c>
      <c r="E26" s="140">
        <f>VLOOKUP(C26,A!C$21:E$973,3,FALSE)</f>
        <v>55146.990381337564</v>
      </c>
      <c r="F26" s="5" t="s">
        <v>110</v>
      </c>
      <c r="G26" s="32" t="str">
        <f t="shared" si="4"/>
        <v>43307.475</v>
      </c>
      <c r="H26" s="21">
        <f t="shared" si="5"/>
        <v>-44590.5</v>
      </c>
      <c r="I26" s="141" t="s">
        <v>273</v>
      </c>
      <c r="J26" s="142" t="s">
        <v>274</v>
      </c>
      <c r="K26" s="141">
        <v>-44590.5</v>
      </c>
      <c r="L26" s="141" t="s">
        <v>245</v>
      </c>
      <c r="M26" s="142" t="s">
        <v>223</v>
      </c>
      <c r="N26" s="142"/>
      <c r="O26" s="143" t="s">
        <v>224</v>
      </c>
      <c r="P26" s="143" t="s">
        <v>275</v>
      </c>
    </row>
    <row r="27" spans="1:16" ht="12.75" customHeight="1" thickBot="1" x14ac:dyDescent="0.25">
      <c r="A27" s="21" t="str">
        <f t="shared" si="0"/>
        <v> BBS 33 </v>
      </c>
      <c r="B27" s="5" t="str">
        <f t="shared" si="1"/>
        <v>I</v>
      </c>
      <c r="C27" s="21">
        <f t="shared" si="2"/>
        <v>43311.555</v>
      </c>
      <c r="D27" s="32" t="str">
        <f t="shared" si="3"/>
        <v>vis</v>
      </c>
      <c r="E27" s="140">
        <f>VLOOKUP(C27,A!C$21:E$973,3,FALSE)</f>
        <v>55162.478637215703</v>
      </c>
      <c r="F27" s="5" t="s">
        <v>110</v>
      </c>
      <c r="G27" s="32" t="str">
        <f t="shared" si="4"/>
        <v>43311.555</v>
      </c>
      <c r="H27" s="21">
        <f t="shared" si="5"/>
        <v>-44575</v>
      </c>
      <c r="I27" s="141" t="s">
        <v>276</v>
      </c>
      <c r="J27" s="142" t="s">
        <v>277</v>
      </c>
      <c r="K27" s="141">
        <v>-44575</v>
      </c>
      <c r="L27" s="141" t="s">
        <v>270</v>
      </c>
      <c r="M27" s="142" t="s">
        <v>223</v>
      </c>
      <c r="N27" s="142"/>
      <c r="O27" s="143" t="s">
        <v>224</v>
      </c>
      <c r="P27" s="143" t="s">
        <v>275</v>
      </c>
    </row>
    <row r="28" spans="1:16" ht="12.75" customHeight="1" thickBot="1" x14ac:dyDescent="0.25">
      <c r="A28" s="21" t="str">
        <f t="shared" si="0"/>
        <v> BBS 34 </v>
      </c>
      <c r="B28" s="5" t="str">
        <f t="shared" si="1"/>
        <v>II</v>
      </c>
      <c r="C28" s="21">
        <f t="shared" si="2"/>
        <v>43336.46</v>
      </c>
      <c r="D28" s="32" t="str">
        <f t="shared" si="3"/>
        <v>vis</v>
      </c>
      <c r="E28" s="140">
        <f>VLOOKUP(C28,A!C$21:E$973,3,FALSE)</f>
        <v>55257.021532471816</v>
      </c>
      <c r="F28" s="5" t="s">
        <v>110</v>
      </c>
      <c r="G28" s="32" t="str">
        <f t="shared" si="4"/>
        <v>43336.460</v>
      </c>
      <c r="H28" s="21">
        <f t="shared" si="5"/>
        <v>-44480.5</v>
      </c>
      <c r="I28" s="141" t="s">
        <v>278</v>
      </c>
      <c r="J28" s="142" t="s">
        <v>279</v>
      </c>
      <c r="K28" s="141">
        <v>-44480.5</v>
      </c>
      <c r="L28" s="141" t="s">
        <v>236</v>
      </c>
      <c r="M28" s="142" t="s">
        <v>223</v>
      </c>
      <c r="N28" s="142"/>
      <c r="O28" s="143" t="s">
        <v>224</v>
      </c>
      <c r="P28" s="143" t="s">
        <v>280</v>
      </c>
    </row>
    <row r="29" spans="1:16" ht="12.75" customHeight="1" thickBot="1" x14ac:dyDescent="0.25">
      <c r="A29" s="21" t="str">
        <f t="shared" si="0"/>
        <v> BBS 34 </v>
      </c>
      <c r="B29" s="5" t="str">
        <f t="shared" si="1"/>
        <v>I</v>
      </c>
      <c r="C29" s="21">
        <f t="shared" si="2"/>
        <v>43348.447</v>
      </c>
      <c r="D29" s="32" t="str">
        <f t="shared" si="3"/>
        <v>vis</v>
      </c>
      <c r="E29" s="140">
        <f>VLOOKUP(C29,A!C$21:E$973,3,FALSE)</f>
        <v>55302.525876396132</v>
      </c>
      <c r="F29" s="5" t="s">
        <v>110</v>
      </c>
      <c r="G29" s="32" t="str">
        <f t="shared" si="4"/>
        <v>43348.447</v>
      </c>
      <c r="H29" s="21">
        <f t="shared" si="5"/>
        <v>-44435</v>
      </c>
      <c r="I29" s="141" t="s">
        <v>281</v>
      </c>
      <c r="J29" s="142" t="s">
        <v>282</v>
      </c>
      <c r="K29" s="141">
        <v>-44435</v>
      </c>
      <c r="L29" s="141" t="s">
        <v>283</v>
      </c>
      <c r="M29" s="142" t="s">
        <v>223</v>
      </c>
      <c r="N29" s="142"/>
      <c r="O29" s="143" t="s">
        <v>224</v>
      </c>
      <c r="P29" s="143" t="s">
        <v>280</v>
      </c>
    </row>
    <row r="30" spans="1:16" ht="12.75" customHeight="1" thickBot="1" x14ac:dyDescent="0.25">
      <c r="A30" s="21" t="str">
        <f t="shared" si="0"/>
        <v> BBS 34 </v>
      </c>
      <c r="B30" s="5" t="str">
        <f t="shared" si="1"/>
        <v>I</v>
      </c>
      <c r="C30" s="21">
        <f t="shared" si="2"/>
        <v>43349.495000000003</v>
      </c>
      <c r="D30" s="32" t="str">
        <f t="shared" si="3"/>
        <v>vis</v>
      </c>
      <c r="E30" s="140">
        <f>VLOOKUP(C30,A!C$21:E$973,3,FALSE)</f>
        <v>55306.504232317777</v>
      </c>
      <c r="F30" s="5" t="s">
        <v>110</v>
      </c>
      <c r="G30" s="32" t="str">
        <f t="shared" si="4"/>
        <v>43349.495</v>
      </c>
      <c r="H30" s="21">
        <f t="shared" si="5"/>
        <v>-44431</v>
      </c>
      <c r="I30" s="141" t="s">
        <v>284</v>
      </c>
      <c r="J30" s="142" t="s">
        <v>285</v>
      </c>
      <c r="K30" s="141">
        <v>-44431</v>
      </c>
      <c r="L30" s="141" t="s">
        <v>286</v>
      </c>
      <c r="M30" s="142" t="s">
        <v>223</v>
      </c>
      <c r="N30" s="142"/>
      <c r="O30" s="143" t="s">
        <v>224</v>
      </c>
      <c r="P30" s="143" t="s">
        <v>280</v>
      </c>
    </row>
    <row r="31" spans="1:16" ht="12.75" customHeight="1" thickBot="1" x14ac:dyDescent="0.25">
      <c r="A31" s="21" t="str">
        <f t="shared" si="0"/>
        <v> BBS 35 </v>
      </c>
      <c r="B31" s="5" t="str">
        <f t="shared" si="1"/>
        <v>I</v>
      </c>
      <c r="C31" s="21">
        <f t="shared" si="2"/>
        <v>43391.387000000002</v>
      </c>
      <c r="D31" s="32" t="str">
        <f t="shared" si="3"/>
        <v>vis</v>
      </c>
      <c r="E31" s="140">
        <f>VLOOKUP(C31,A!C$21:E$973,3,FALSE)</f>
        <v>55465.532177231216</v>
      </c>
      <c r="F31" s="5" t="s">
        <v>110</v>
      </c>
      <c r="G31" s="32" t="str">
        <f t="shared" si="4"/>
        <v>43391.387</v>
      </c>
      <c r="H31" s="21">
        <f t="shared" si="5"/>
        <v>-44272</v>
      </c>
      <c r="I31" s="141" t="s">
        <v>287</v>
      </c>
      <c r="J31" s="142" t="s">
        <v>288</v>
      </c>
      <c r="K31" s="141">
        <v>-44272</v>
      </c>
      <c r="L31" s="141" t="s">
        <v>289</v>
      </c>
      <c r="M31" s="142" t="s">
        <v>223</v>
      </c>
      <c r="N31" s="142"/>
      <c r="O31" s="143" t="s">
        <v>224</v>
      </c>
      <c r="P31" s="143" t="s">
        <v>290</v>
      </c>
    </row>
    <row r="32" spans="1:16" ht="12.75" customHeight="1" thickBot="1" x14ac:dyDescent="0.25">
      <c r="A32" s="21" t="str">
        <f t="shared" si="0"/>
        <v> BBS 35 </v>
      </c>
      <c r="B32" s="5" t="str">
        <f t="shared" si="1"/>
        <v>II</v>
      </c>
      <c r="C32" s="21">
        <f t="shared" si="2"/>
        <v>43398.37</v>
      </c>
      <c r="D32" s="32" t="str">
        <f t="shared" si="3"/>
        <v>vis</v>
      </c>
      <c r="E32" s="140">
        <f>VLOOKUP(C32,A!C$21:E$973,3,FALSE)</f>
        <v>55492.040630857933</v>
      </c>
      <c r="F32" s="5" t="s">
        <v>110</v>
      </c>
      <c r="G32" s="32" t="str">
        <f t="shared" si="4"/>
        <v>43398.370</v>
      </c>
      <c r="H32" s="21">
        <f t="shared" si="5"/>
        <v>-44245.5</v>
      </c>
      <c r="I32" s="141" t="s">
        <v>291</v>
      </c>
      <c r="J32" s="142" t="s">
        <v>292</v>
      </c>
      <c r="K32" s="141">
        <v>-44245.5</v>
      </c>
      <c r="L32" s="141" t="s">
        <v>293</v>
      </c>
      <c r="M32" s="142" t="s">
        <v>223</v>
      </c>
      <c r="N32" s="142"/>
      <c r="O32" s="143" t="s">
        <v>224</v>
      </c>
      <c r="P32" s="143" t="s">
        <v>290</v>
      </c>
    </row>
    <row r="33" spans="1:16" ht="12.75" customHeight="1" thickBot="1" x14ac:dyDescent="0.25">
      <c r="A33" s="21" t="str">
        <f t="shared" si="0"/>
        <v> BBS 37 </v>
      </c>
      <c r="B33" s="5" t="str">
        <f t="shared" si="1"/>
        <v>I</v>
      </c>
      <c r="C33" s="21">
        <f t="shared" si="2"/>
        <v>43658.493999999999</v>
      </c>
      <c r="D33" s="32" t="str">
        <f t="shared" si="3"/>
        <v>vis</v>
      </c>
      <c r="E33" s="140">
        <f>VLOOKUP(C33,A!C$21:E$973,3,FALSE)</f>
        <v>56479.508050476528</v>
      </c>
      <c r="F33" s="5" t="s">
        <v>110</v>
      </c>
      <c r="G33" s="32" t="str">
        <f t="shared" si="4"/>
        <v>43658.494</v>
      </c>
      <c r="H33" s="21">
        <f t="shared" si="5"/>
        <v>-43258</v>
      </c>
      <c r="I33" s="141" t="s">
        <v>294</v>
      </c>
      <c r="J33" s="142" t="s">
        <v>295</v>
      </c>
      <c r="K33" s="141">
        <v>-43258</v>
      </c>
      <c r="L33" s="141" t="s">
        <v>296</v>
      </c>
      <c r="M33" s="142" t="s">
        <v>223</v>
      </c>
      <c r="N33" s="142"/>
      <c r="O33" s="143" t="s">
        <v>224</v>
      </c>
      <c r="P33" s="143" t="s">
        <v>297</v>
      </c>
    </row>
    <row r="34" spans="1:16" ht="12.75" customHeight="1" thickBot="1" x14ac:dyDescent="0.25">
      <c r="A34" s="21" t="str">
        <f t="shared" si="0"/>
        <v> BBS 37 </v>
      </c>
      <c r="B34" s="5" t="str">
        <f t="shared" si="1"/>
        <v>I</v>
      </c>
      <c r="C34" s="21">
        <f t="shared" si="2"/>
        <v>43668.495000000003</v>
      </c>
      <c r="D34" s="32" t="str">
        <f t="shared" si="3"/>
        <v>vis</v>
      </c>
      <c r="E34" s="140">
        <f>VLOOKUP(C34,A!C$21:E$973,3,FALSE)</f>
        <v>56517.473258083708</v>
      </c>
      <c r="F34" s="5" t="s">
        <v>110</v>
      </c>
      <c r="G34" s="32" t="str">
        <f t="shared" si="4"/>
        <v>43668.495</v>
      </c>
      <c r="H34" s="21">
        <f t="shared" si="5"/>
        <v>-43220</v>
      </c>
      <c r="I34" s="141" t="s">
        <v>298</v>
      </c>
      <c r="J34" s="142" t="s">
        <v>299</v>
      </c>
      <c r="K34" s="141">
        <v>-43220</v>
      </c>
      <c r="L34" s="141" t="s">
        <v>232</v>
      </c>
      <c r="M34" s="142" t="s">
        <v>223</v>
      </c>
      <c r="N34" s="142"/>
      <c r="O34" s="143" t="s">
        <v>224</v>
      </c>
      <c r="P34" s="143" t="s">
        <v>297</v>
      </c>
    </row>
    <row r="35" spans="1:16" ht="12.75" customHeight="1" thickBot="1" x14ac:dyDescent="0.25">
      <c r="A35" s="21" t="str">
        <f t="shared" si="0"/>
        <v> BBS 37 </v>
      </c>
      <c r="B35" s="5" t="str">
        <f t="shared" si="1"/>
        <v>I</v>
      </c>
      <c r="C35" s="21">
        <f t="shared" si="2"/>
        <v>43673.510999999999</v>
      </c>
      <c r="D35" s="32" t="str">
        <f t="shared" si="3"/>
        <v>vis</v>
      </c>
      <c r="E35" s="140">
        <f>VLOOKUP(C35,A!C$21:E$973,3,FALSE)</f>
        <v>56536.514702075045</v>
      </c>
      <c r="F35" s="5" t="s">
        <v>110</v>
      </c>
      <c r="G35" s="32" t="str">
        <f t="shared" si="4"/>
        <v>43673.511</v>
      </c>
      <c r="H35" s="21">
        <f t="shared" si="5"/>
        <v>-43201</v>
      </c>
      <c r="I35" s="141" t="s">
        <v>300</v>
      </c>
      <c r="J35" s="142" t="s">
        <v>301</v>
      </c>
      <c r="K35" s="141">
        <v>-43201</v>
      </c>
      <c r="L35" s="141" t="s">
        <v>283</v>
      </c>
      <c r="M35" s="142" t="s">
        <v>223</v>
      </c>
      <c r="N35" s="142"/>
      <c r="O35" s="143" t="s">
        <v>224</v>
      </c>
      <c r="P35" s="143" t="s">
        <v>297</v>
      </c>
    </row>
    <row r="36" spans="1:16" ht="12.75" customHeight="1" thickBot="1" x14ac:dyDescent="0.25">
      <c r="A36" s="21" t="str">
        <f t="shared" si="0"/>
        <v> BBS 37 </v>
      </c>
      <c r="B36" s="5" t="str">
        <f t="shared" si="1"/>
        <v>II</v>
      </c>
      <c r="C36" s="21">
        <f t="shared" si="2"/>
        <v>43689.446000000004</v>
      </c>
      <c r="D36" s="32" t="str">
        <f t="shared" si="3"/>
        <v>vis</v>
      </c>
      <c r="E36" s="140">
        <f>VLOOKUP(C36,A!C$21:E$973,3,FALSE)</f>
        <v>56597.00621124616</v>
      </c>
      <c r="F36" s="5" t="s">
        <v>110</v>
      </c>
      <c r="G36" s="32" t="str">
        <f t="shared" si="4"/>
        <v>43689.446</v>
      </c>
      <c r="H36" s="21">
        <f t="shared" si="5"/>
        <v>-43140.5</v>
      </c>
      <c r="I36" s="141" t="s">
        <v>302</v>
      </c>
      <c r="J36" s="142" t="s">
        <v>303</v>
      </c>
      <c r="K36" s="141">
        <v>-43140.5</v>
      </c>
      <c r="L36" s="141" t="s">
        <v>296</v>
      </c>
      <c r="M36" s="142" t="s">
        <v>223</v>
      </c>
      <c r="N36" s="142"/>
      <c r="O36" s="143" t="s">
        <v>224</v>
      </c>
      <c r="P36" s="143" t="s">
        <v>297</v>
      </c>
    </row>
    <row r="37" spans="1:16" ht="12.75" customHeight="1" thickBot="1" x14ac:dyDescent="0.25">
      <c r="A37" s="21" t="str">
        <f t="shared" si="0"/>
        <v> BBS 39 </v>
      </c>
      <c r="B37" s="5" t="str">
        <f t="shared" si="1"/>
        <v>I</v>
      </c>
      <c r="C37" s="21">
        <f t="shared" si="2"/>
        <v>43802.252</v>
      </c>
      <c r="D37" s="32" t="str">
        <f t="shared" si="3"/>
        <v>vis</v>
      </c>
      <c r="E37" s="140">
        <f>VLOOKUP(C37,A!C$21:E$973,3,FALSE)</f>
        <v>57025.233709429696</v>
      </c>
      <c r="F37" s="5" t="s">
        <v>110</v>
      </c>
      <c r="G37" s="32" t="str">
        <f t="shared" si="4"/>
        <v>43802.252</v>
      </c>
      <c r="H37" s="21">
        <f t="shared" si="5"/>
        <v>-42712</v>
      </c>
      <c r="I37" s="141" t="s">
        <v>304</v>
      </c>
      <c r="J37" s="142" t="s">
        <v>305</v>
      </c>
      <c r="K37" s="141">
        <v>-42712</v>
      </c>
      <c r="L37" s="141" t="s">
        <v>306</v>
      </c>
      <c r="M37" s="142" t="s">
        <v>223</v>
      </c>
      <c r="N37" s="142"/>
      <c r="O37" s="143" t="s">
        <v>224</v>
      </c>
      <c r="P37" s="143" t="s">
        <v>307</v>
      </c>
    </row>
    <row r="38" spans="1:16" ht="12.75" customHeight="1" thickBot="1" x14ac:dyDescent="0.25">
      <c r="A38" s="21" t="str">
        <f t="shared" si="0"/>
        <v> BBS 39 </v>
      </c>
      <c r="B38" s="5" t="str">
        <f t="shared" si="1"/>
        <v>I</v>
      </c>
      <c r="C38" s="21">
        <f t="shared" si="2"/>
        <v>43811.277999999998</v>
      </c>
      <c r="D38" s="32" t="str">
        <f t="shared" si="3"/>
        <v>vis</v>
      </c>
      <c r="E38" s="140">
        <f>VLOOKUP(C38,A!C$21:E$973,3,FALSE)</f>
        <v>57059.497679418913</v>
      </c>
      <c r="F38" s="5" t="s">
        <v>110</v>
      </c>
      <c r="G38" s="32" t="str">
        <f t="shared" si="4"/>
        <v>43811.278</v>
      </c>
      <c r="H38" s="21">
        <f t="shared" si="5"/>
        <v>-42678</v>
      </c>
      <c r="I38" s="141" t="s">
        <v>308</v>
      </c>
      <c r="J38" s="142" t="s">
        <v>309</v>
      </c>
      <c r="K38" s="141">
        <v>-42678</v>
      </c>
      <c r="L38" s="141" t="s">
        <v>310</v>
      </c>
      <c r="M38" s="142" t="s">
        <v>223</v>
      </c>
      <c r="N38" s="142"/>
      <c r="O38" s="143" t="s">
        <v>224</v>
      </c>
      <c r="P38" s="143" t="s">
        <v>307</v>
      </c>
    </row>
    <row r="39" spans="1:16" ht="12.75" customHeight="1" thickBot="1" x14ac:dyDescent="0.25">
      <c r="A39" s="21" t="str">
        <f t="shared" si="0"/>
        <v> BBS 40 </v>
      </c>
      <c r="B39" s="5" t="str">
        <f t="shared" si="1"/>
        <v>I</v>
      </c>
      <c r="C39" s="21">
        <f t="shared" si="2"/>
        <v>43815.232000000004</v>
      </c>
      <c r="D39" s="32" t="str">
        <f t="shared" si="3"/>
        <v>vis</v>
      </c>
      <c r="E39" s="140">
        <f>VLOOKUP(C39,A!C$21:E$973,3,FALSE)</f>
        <v>57074.507621512596</v>
      </c>
      <c r="F39" s="5" t="s">
        <v>110</v>
      </c>
      <c r="G39" s="32" t="str">
        <f t="shared" si="4"/>
        <v>43815.232</v>
      </c>
      <c r="H39" s="21">
        <f t="shared" si="5"/>
        <v>-42663</v>
      </c>
      <c r="I39" s="141" t="s">
        <v>311</v>
      </c>
      <c r="J39" s="142" t="s">
        <v>312</v>
      </c>
      <c r="K39" s="141">
        <v>-42663</v>
      </c>
      <c r="L39" s="141" t="s">
        <v>283</v>
      </c>
      <c r="M39" s="142" t="s">
        <v>223</v>
      </c>
      <c r="N39" s="142"/>
      <c r="O39" s="143" t="s">
        <v>224</v>
      </c>
      <c r="P39" s="143" t="s">
        <v>313</v>
      </c>
    </row>
    <row r="40" spans="1:16" ht="12.75" customHeight="1" thickBot="1" x14ac:dyDescent="0.25">
      <c r="A40" s="21" t="str">
        <f t="shared" si="0"/>
        <v> BBS 40 </v>
      </c>
      <c r="B40" s="5" t="str">
        <f t="shared" si="1"/>
        <v>I</v>
      </c>
      <c r="C40" s="21">
        <f t="shared" si="2"/>
        <v>43815.245000000003</v>
      </c>
      <c r="D40" s="32" t="str">
        <f t="shared" si="3"/>
        <v>vis</v>
      </c>
      <c r="E40" s="140">
        <f>VLOOKUP(C40,A!C$21:E$973,3,FALSE)</f>
        <v>57074.556971347498</v>
      </c>
      <c r="F40" s="5" t="s">
        <v>110</v>
      </c>
      <c r="G40" s="32" t="str">
        <f t="shared" si="4"/>
        <v>43815.245</v>
      </c>
      <c r="H40" s="21">
        <f t="shared" si="5"/>
        <v>-42663</v>
      </c>
      <c r="I40" s="141" t="s">
        <v>314</v>
      </c>
      <c r="J40" s="142" t="s">
        <v>315</v>
      </c>
      <c r="K40" s="141">
        <v>-42663</v>
      </c>
      <c r="L40" s="141" t="s">
        <v>316</v>
      </c>
      <c r="M40" s="142" t="s">
        <v>223</v>
      </c>
      <c r="N40" s="142"/>
      <c r="O40" s="143" t="s">
        <v>317</v>
      </c>
      <c r="P40" s="143" t="s">
        <v>313</v>
      </c>
    </row>
    <row r="41" spans="1:16" ht="12.75" customHeight="1" thickBot="1" x14ac:dyDescent="0.25">
      <c r="A41" s="21" t="str">
        <f t="shared" si="0"/>
        <v> BBS 42 </v>
      </c>
      <c r="B41" s="5" t="str">
        <f t="shared" si="1"/>
        <v>II</v>
      </c>
      <c r="C41" s="21">
        <f t="shared" si="2"/>
        <v>43957.620999999999</v>
      </c>
      <c r="D41" s="32" t="str">
        <f t="shared" si="3"/>
        <v>vis</v>
      </c>
      <c r="E41" s="140">
        <f>VLOOKUP(C41,A!C$21:E$973,3,FALSE)</f>
        <v>57615.036363236046</v>
      </c>
      <c r="F41" s="5" t="s">
        <v>110</v>
      </c>
      <c r="G41" s="32" t="str">
        <f t="shared" si="4"/>
        <v>43957.621</v>
      </c>
      <c r="H41" s="21">
        <f t="shared" si="5"/>
        <v>-42122.5</v>
      </c>
      <c r="I41" s="141" t="s">
        <v>318</v>
      </c>
      <c r="J41" s="142" t="s">
        <v>319</v>
      </c>
      <c r="K41" s="141">
        <v>-42122.5</v>
      </c>
      <c r="L41" s="141" t="s">
        <v>320</v>
      </c>
      <c r="M41" s="142" t="s">
        <v>223</v>
      </c>
      <c r="N41" s="142"/>
      <c r="O41" s="143" t="s">
        <v>224</v>
      </c>
      <c r="P41" s="143" t="s">
        <v>321</v>
      </c>
    </row>
    <row r="42" spans="1:16" ht="12.75" customHeight="1" thickBot="1" x14ac:dyDescent="0.25">
      <c r="A42" s="21" t="str">
        <f t="shared" si="0"/>
        <v> BBS 43 </v>
      </c>
      <c r="B42" s="5" t="str">
        <f t="shared" si="1"/>
        <v>I</v>
      </c>
      <c r="C42" s="21">
        <f t="shared" si="2"/>
        <v>44022.542000000001</v>
      </c>
      <c r="D42" s="32" t="str">
        <f t="shared" si="3"/>
        <v>vis</v>
      </c>
      <c r="E42" s="140">
        <f>VLOOKUP(C42,A!C$21:E$973,3,FALSE)</f>
        <v>57861.485642614578</v>
      </c>
      <c r="F42" s="5" t="s">
        <v>110</v>
      </c>
      <c r="G42" s="32" t="str">
        <f t="shared" si="4"/>
        <v>44022.542</v>
      </c>
      <c r="H42" s="21">
        <f t="shared" si="5"/>
        <v>-41876</v>
      </c>
      <c r="I42" s="141" t="s">
        <v>322</v>
      </c>
      <c r="J42" s="142" t="s">
        <v>323</v>
      </c>
      <c r="K42" s="141">
        <v>-41876</v>
      </c>
      <c r="L42" s="141" t="s">
        <v>324</v>
      </c>
      <c r="M42" s="142" t="s">
        <v>223</v>
      </c>
      <c r="N42" s="142"/>
      <c r="O42" s="143" t="s">
        <v>224</v>
      </c>
      <c r="P42" s="143" t="s">
        <v>325</v>
      </c>
    </row>
    <row r="43" spans="1:16" ht="12.75" customHeight="1" thickBot="1" x14ac:dyDescent="0.25">
      <c r="A43" s="21" t="str">
        <f t="shared" ref="A43:A74" si="6">P43</f>
        <v> BBS 44 </v>
      </c>
      <c r="B43" s="5" t="str">
        <f t="shared" ref="B43:B74" si="7">IF(H43=INT(H43),"I","II")</f>
        <v>II</v>
      </c>
      <c r="C43" s="21">
        <f t="shared" ref="C43:C74" si="8">1*G43</f>
        <v>44048.495999999999</v>
      </c>
      <c r="D43" s="32" t="str">
        <f t="shared" ref="D43:D74" si="9">VLOOKUP(F43,I$1:J$5,2,FALSE)</f>
        <v>vis</v>
      </c>
      <c r="E43" s="140">
        <f>VLOOKUP(C43,A!C$21:E$973,3,FALSE)</f>
        <v>57960.010689933471</v>
      </c>
      <c r="F43" s="5" t="s">
        <v>110</v>
      </c>
      <c r="G43" s="32" t="str">
        <f t="shared" ref="G43:G74" si="10">MID(I43,3,LEN(I43)-3)</f>
        <v>44048.496</v>
      </c>
      <c r="H43" s="21">
        <f t="shared" ref="H43:H74" si="11">1*K43</f>
        <v>-41777.5</v>
      </c>
      <c r="I43" s="141" t="s">
        <v>326</v>
      </c>
      <c r="J43" s="142" t="s">
        <v>327</v>
      </c>
      <c r="K43" s="141">
        <v>-41777.5</v>
      </c>
      <c r="L43" s="141" t="s">
        <v>328</v>
      </c>
      <c r="M43" s="142" t="s">
        <v>223</v>
      </c>
      <c r="N43" s="142"/>
      <c r="O43" s="143" t="s">
        <v>224</v>
      </c>
      <c r="P43" s="143" t="s">
        <v>329</v>
      </c>
    </row>
    <row r="44" spans="1:16" ht="12.75" customHeight="1" thickBot="1" x14ac:dyDescent="0.25">
      <c r="A44" s="21" t="str">
        <f t="shared" si="6"/>
        <v> BBS 44 </v>
      </c>
      <c r="B44" s="5" t="str">
        <f t="shared" si="7"/>
        <v>I</v>
      </c>
      <c r="C44" s="21">
        <f t="shared" si="8"/>
        <v>44073.394</v>
      </c>
      <c r="D44" s="32" t="str">
        <f t="shared" si="9"/>
        <v>vis</v>
      </c>
      <c r="E44" s="140">
        <f>VLOOKUP(C44,A!C$21:E$973,3,FALSE)</f>
        <v>58054.527012201565</v>
      </c>
      <c r="F44" s="5" t="s">
        <v>110</v>
      </c>
      <c r="G44" s="32" t="str">
        <f t="shared" si="10"/>
        <v>44073.394</v>
      </c>
      <c r="H44" s="21">
        <f t="shared" si="11"/>
        <v>-41683</v>
      </c>
      <c r="I44" s="141" t="s">
        <v>330</v>
      </c>
      <c r="J44" s="142" t="s">
        <v>331</v>
      </c>
      <c r="K44" s="141">
        <v>-41683</v>
      </c>
      <c r="L44" s="141" t="s">
        <v>332</v>
      </c>
      <c r="M44" s="142" t="s">
        <v>223</v>
      </c>
      <c r="N44" s="142"/>
      <c r="O44" s="143" t="s">
        <v>224</v>
      </c>
      <c r="P44" s="143" t="s">
        <v>329</v>
      </c>
    </row>
    <row r="45" spans="1:16" ht="12.75" customHeight="1" thickBot="1" x14ac:dyDescent="0.25">
      <c r="A45" s="21" t="str">
        <f t="shared" si="6"/>
        <v> BBS 44 </v>
      </c>
      <c r="B45" s="5" t="str">
        <f t="shared" si="7"/>
        <v>I</v>
      </c>
      <c r="C45" s="21">
        <f t="shared" si="8"/>
        <v>44079.449000000001</v>
      </c>
      <c r="D45" s="32" t="str">
        <f t="shared" si="9"/>
        <v>vis</v>
      </c>
      <c r="E45" s="140">
        <f>VLOOKUP(C45,A!C$21:E$973,3,FALSE)</f>
        <v>58077.512646844239</v>
      </c>
      <c r="F45" s="5" t="s">
        <v>110</v>
      </c>
      <c r="G45" s="32" t="str">
        <f t="shared" si="10"/>
        <v>44079.449</v>
      </c>
      <c r="H45" s="21">
        <f t="shared" si="11"/>
        <v>-41660</v>
      </c>
      <c r="I45" s="141" t="s">
        <v>333</v>
      </c>
      <c r="J45" s="142" t="s">
        <v>334</v>
      </c>
      <c r="K45" s="141">
        <v>-41660</v>
      </c>
      <c r="L45" s="141" t="s">
        <v>328</v>
      </c>
      <c r="M45" s="142" t="s">
        <v>223</v>
      </c>
      <c r="N45" s="142"/>
      <c r="O45" s="143" t="s">
        <v>224</v>
      </c>
      <c r="P45" s="143" t="s">
        <v>329</v>
      </c>
    </row>
    <row r="46" spans="1:16" ht="12.75" customHeight="1" thickBot="1" x14ac:dyDescent="0.25">
      <c r="A46" s="21" t="str">
        <f t="shared" si="6"/>
        <v> BBS 44 </v>
      </c>
      <c r="B46" s="5" t="str">
        <f t="shared" si="7"/>
        <v>II</v>
      </c>
      <c r="C46" s="21">
        <f t="shared" si="8"/>
        <v>44079.582000000002</v>
      </c>
      <c r="D46" s="32" t="str">
        <f t="shared" si="9"/>
        <v>vis</v>
      </c>
      <c r="E46" s="140">
        <f>VLOOKUP(C46,A!C$21:E$973,3,FALSE)</f>
        <v>58078.017533616745</v>
      </c>
      <c r="F46" s="5" t="s">
        <v>110</v>
      </c>
      <c r="G46" s="32" t="str">
        <f t="shared" si="10"/>
        <v>44079.582</v>
      </c>
      <c r="H46" s="21">
        <f t="shared" si="11"/>
        <v>-41659.5</v>
      </c>
      <c r="I46" s="141" t="s">
        <v>335</v>
      </c>
      <c r="J46" s="142" t="s">
        <v>336</v>
      </c>
      <c r="K46" s="141">
        <v>-41659.5</v>
      </c>
      <c r="L46" s="141" t="s">
        <v>337</v>
      </c>
      <c r="M46" s="142" t="s">
        <v>223</v>
      </c>
      <c r="N46" s="142"/>
      <c r="O46" s="143" t="s">
        <v>224</v>
      </c>
      <c r="P46" s="143" t="s">
        <v>329</v>
      </c>
    </row>
    <row r="47" spans="1:16" ht="12.75" customHeight="1" thickBot="1" x14ac:dyDescent="0.25">
      <c r="A47" s="21" t="str">
        <f t="shared" si="6"/>
        <v> BBS 44 </v>
      </c>
      <c r="B47" s="5" t="str">
        <f t="shared" si="7"/>
        <v>II</v>
      </c>
      <c r="C47" s="21">
        <f t="shared" si="8"/>
        <v>44082.483999999997</v>
      </c>
      <c r="D47" s="32" t="str">
        <f t="shared" si="9"/>
        <v>vis</v>
      </c>
      <c r="E47" s="140">
        <f>VLOOKUP(C47,A!C$21:E$973,3,FALSE)</f>
        <v>58089.033935224157</v>
      </c>
      <c r="F47" s="5" t="s">
        <v>110</v>
      </c>
      <c r="G47" s="32" t="str">
        <f t="shared" si="10"/>
        <v>44082.484</v>
      </c>
      <c r="H47" s="21">
        <f t="shared" si="11"/>
        <v>-41648.5</v>
      </c>
      <c r="I47" s="141" t="s">
        <v>338</v>
      </c>
      <c r="J47" s="142" t="s">
        <v>339</v>
      </c>
      <c r="K47" s="141">
        <v>-41648.5</v>
      </c>
      <c r="L47" s="141" t="s">
        <v>340</v>
      </c>
      <c r="M47" s="142" t="s">
        <v>223</v>
      </c>
      <c r="N47" s="142"/>
      <c r="O47" s="143" t="s">
        <v>224</v>
      </c>
      <c r="P47" s="143" t="s">
        <v>329</v>
      </c>
    </row>
    <row r="48" spans="1:16" ht="12.75" customHeight="1" thickBot="1" x14ac:dyDescent="0.25">
      <c r="A48" s="21" t="str">
        <f t="shared" si="6"/>
        <v> BBS 45 </v>
      </c>
      <c r="B48" s="5" t="str">
        <f t="shared" si="7"/>
        <v>II</v>
      </c>
      <c r="C48" s="21">
        <f t="shared" si="8"/>
        <v>44162.296999999999</v>
      </c>
      <c r="D48" s="32" t="str">
        <f t="shared" si="9"/>
        <v>vis</v>
      </c>
      <c r="E48" s="140">
        <f>VLOOKUP(C48,A!C$21:E$973,3,FALSE)</f>
        <v>58392.015348557885</v>
      </c>
      <c r="F48" s="5" t="s">
        <v>110</v>
      </c>
      <c r="G48" s="32" t="str">
        <f t="shared" si="10"/>
        <v>44162.297</v>
      </c>
      <c r="H48" s="21">
        <f t="shared" si="11"/>
        <v>-41345.5</v>
      </c>
      <c r="I48" s="141" t="s">
        <v>341</v>
      </c>
      <c r="J48" s="142" t="s">
        <v>342</v>
      </c>
      <c r="K48" s="141">
        <v>-41345.5</v>
      </c>
      <c r="L48" s="141" t="s">
        <v>337</v>
      </c>
      <c r="M48" s="142" t="s">
        <v>223</v>
      </c>
      <c r="N48" s="142"/>
      <c r="O48" s="143" t="s">
        <v>224</v>
      </c>
      <c r="P48" s="143" t="s">
        <v>343</v>
      </c>
    </row>
    <row r="49" spans="1:16" ht="12.75" customHeight="1" thickBot="1" x14ac:dyDescent="0.25">
      <c r="A49" s="21" t="str">
        <f t="shared" si="6"/>
        <v> BBS 47 </v>
      </c>
      <c r="B49" s="5" t="str">
        <f t="shared" si="7"/>
        <v>I</v>
      </c>
      <c r="C49" s="21">
        <f t="shared" si="8"/>
        <v>44341.563999999998</v>
      </c>
      <c r="D49" s="32" t="str">
        <f t="shared" si="9"/>
        <v>vis</v>
      </c>
      <c r="E49" s="140">
        <f>VLOOKUP(C49,A!C$21:E$973,3,FALSE)</f>
        <v>59072.538183485725</v>
      </c>
      <c r="F49" s="5" t="s">
        <v>110</v>
      </c>
      <c r="G49" s="32" t="str">
        <f t="shared" si="10"/>
        <v>44341.564</v>
      </c>
      <c r="H49" s="21">
        <f t="shared" si="11"/>
        <v>-40665</v>
      </c>
      <c r="I49" s="141" t="s">
        <v>344</v>
      </c>
      <c r="J49" s="142" t="s">
        <v>345</v>
      </c>
      <c r="K49" s="141">
        <v>-40665</v>
      </c>
      <c r="L49" s="141" t="s">
        <v>316</v>
      </c>
      <c r="M49" s="142" t="s">
        <v>223</v>
      </c>
      <c r="N49" s="142"/>
      <c r="O49" s="143" t="s">
        <v>224</v>
      </c>
      <c r="P49" s="143" t="s">
        <v>346</v>
      </c>
    </row>
    <row r="50" spans="1:16" ht="12.75" customHeight="1" thickBot="1" x14ac:dyDescent="0.25">
      <c r="A50" s="21" t="str">
        <f t="shared" si="6"/>
        <v> BBS 48 </v>
      </c>
      <c r="B50" s="5" t="str">
        <f t="shared" si="7"/>
        <v>I</v>
      </c>
      <c r="C50" s="21">
        <f t="shared" si="8"/>
        <v>44370.538999999997</v>
      </c>
      <c r="D50" s="32" t="str">
        <f t="shared" si="9"/>
        <v>vis</v>
      </c>
      <c r="E50" s="140">
        <f>VLOOKUP(C50,A!C$21:E$973,3,FALSE)</f>
        <v>59182.531373208498</v>
      </c>
      <c r="F50" s="5" t="s">
        <v>110</v>
      </c>
      <c r="G50" s="32" t="str">
        <f t="shared" si="10"/>
        <v>44370.539</v>
      </c>
      <c r="H50" s="21">
        <f t="shared" si="11"/>
        <v>-40555</v>
      </c>
      <c r="I50" s="141" t="s">
        <v>347</v>
      </c>
      <c r="J50" s="142" t="s">
        <v>348</v>
      </c>
      <c r="K50" s="141">
        <v>-40555</v>
      </c>
      <c r="L50" s="141" t="s">
        <v>349</v>
      </c>
      <c r="M50" s="142" t="s">
        <v>223</v>
      </c>
      <c r="N50" s="142"/>
      <c r="O50" s="143" t="s">
        <v>224</v>
      </c>
      <c r="P50" s="143" t="s">
        <v>350</v>
      </c>
    </row>
    <row r="51" spans="1:16" ht="12.75" customHeight="1" thickBot="1" x14ac:dyDescent="0.25">
      <c r="A51" s="21" t="str">
        <f t="shared" si="6"/>
        <v> BBS 49 </v>
      </c>
      <c r="B51" s="5" t="str">
        <f t="shared" si="7"/>
        <v>II</v>
      </c>
      <c r="C51" s="21">
        <f t="shared" si="8"/>
        <v>44454.434999999998</v>
      </c>
      <c r="D51" s="32" t="str">
        <f t="shared" si="9"/>
        <v>vis</v>
      </c>
      <c r="E51" s="140">
        <f>VLOOKUP(C51,A!C$21:E$973,3,FALSE)</f>
        <v>59501.012430843795</v>
      </c>
      <c r="F51" s="5" t="s">
        <v>110</v>
      </c>
      <c r="G51" s="32" t="str">
        <f t="shared" si="10"/>
        <v>44454.435</v>
      </c>
      <c r="H51" s="21">
        <f t="shared" si="11"/>
        <v>-40236.5</v>
      </c>
      <c r="I51" s="141" t="s">
        <v>351</v>
      </c>
      <c r="J51" s="142" t="s">
        <v>352</v>
      </c>
      <c r="K51" s="141">
        <v>-40236.5</v>
      </c>
      <c r="L51" s="141" t="s">
        <v>332</v>
      </c>
      <c r="M51" s="142" t="s">
        <v>223</v>
      </c>
      <c r="N51" s="142"/>
      <c r="O51" s="143" t="s">
        <v>224</v>
      </c>
      <c r="P51" s="143" t="s">
        <v>353</v>
      </c>
    </row>
    <row r="52" spans="1:16" ht="12.75" customHeight="1" thickBot="1" x14ac:dyDescent="0.25">
      <c r="A52" s="21" t="str">
        <f t="shared" si="6"/>
        <v> BBS 49 </v>
      </c>
      <c r="B52" s="5" t="str">
        <f t="shared" si="7"/>
        <v>I</v>
      </c>
      <c r="C52" s="21">
        <f t="shared" si="8"/>
        <v>44456.42</v>
      </c>
      <c r="D52" s="32" t="str">
        <f t="shared" si="9"/>
        <v>vis</v>
      </c>
      <c r="E52" s="140">
        <f>VLOOKUP(C52,A!C$21:E$973,3,FALSE)</f>
        <v>59508.547771019803</v>
      </c>
      <c r="F52" s="5" t="s">
        <v>110</v>
      </c>
      <c r="G52" s="32" t="str">
        <f t="shared" si="10"/>
        <v>44456.420</v>
      </c>
      <c r="H52" s="21">
        <f t="shared" si="11"/>
        <v>-40229</v>
      </c>
      <c r="I52" s="141" t="s">
        <v>354</v>
      </c>
      <c r="J52" s="142" t="s">
        <v>355</v>
      </c>
      <c r="K52" s="141">
        <v>-40229</v>
      </c>
      <c r="L52" s="141" t="s">
        <v>356</v>
      </c>
      <c r="M52" s="142" t="s">
        <v>223</v>
      </c>
      <c r="N52" s="142"/>
      <c r="O52" s="143" t="s">
        <v>224</v>
      </c>
      <c r="P52" s="143" t="s">
        <v>353</v>
      </c>
    </row>
    <row r="53" spans="1:16" ht="12.75" customHeight="1" thickBot="1" x14ac:dyDescent="0.25">
      <c r="A53" s="21" t="str">
        <f t="shared" si="6"/>
        <v> BBS 49 </v>
      </c>
      <c r="B53" s="5" t="str">
        <f t="shared" si="7"/>
        <v>I</v>
      </c>
      <c r="C53" s="21">
        <f t="shared" si="8"/>
        <v>44461.423000000003</v>
      </c>
      <c r="D53" s="32" t="str">
        <f t="shared" si="9"/>
        <v>vis</v>
      </c>
      <c r="E53" s="140">
        <f>VLOOKUP(C53,A!C$21:E$973,3,FALSE)</f>
        <v>59527.539865176266</v>
      </c>
      <c r="F53" s="5" t="s">
        <v>110</v>
      </c>
      <c r="G53" s="32" t="str">
        <f t="shared" si="10"/>
        <v>44461.423</v>
      </c>
      <c r="H53" s="21">
        <f t="shared" si="11"/>
        <v>-40210</v>
      </c>
      <c r="I53" s="141" t="s">
        <v>357</v>
      </c>
      <c r="J53" s="142" t="s">
        <v>358</v>
      </c>
      <c r="K53" s="141">
        <v>-40210</v>
      </c>
      <c r="L53" s="141" t="s">
        <v>359</v>
      </c>
      <c r="M53" s="142" t="s">
        <v>223</v>
      </c>
      <c r="N53" s="142"/>
      <c r="O53" s="143" t="s">
        <v>224</v>
      </c>
      <c r="P53" s="143" t="s">
        <v>353</v>
      </c>
    </row>
    <row r="54" spans="1:16" ht="12.75" customHeight="1" thickBot="1" x14ac:dyDescent="0.25">
      <c r="A54" s="21" t="str">
        <f t="shared" si="6"/>
        <v> BBS 49 </v>
      </c>
      <c r="B54" s="5" t="str">
        <f t="shared" si="7"/>
        <v>I</v>
      </c>
      <c r="C54" s="21">
        <f t="shared" si="8"/>
        <v>44466.427000000003</v>
      </c>
      <c r="D54" s="32" t="str">
        <f t="shared" si="9"/>
        <v>vis</v>
      </c>
      <c r="E54" s="140">
        <f>VLOOKUP(C54,A!C$21:E$973,3,FALSE)</f>
        <v>59546.535755473866</v>
      </c>
      <c r="F54" s="5" t="s">
        <v>110</v>
      </c>
      <c r="G54" s="32" t="str">
        <f t="shared" si="10"/>
        <v>44466.427</v>
      </c>
      <c r="H54" s="21">
        <f t="shared" si="11"/>
        <v>-40191</v>
      </c>
      <c r="I54" s="141" t="s">
        <v>360</v>
      </c>
      <c r="J54" s="142" t="s">
        <v>361</v>
      </c>
      <c r="K54" s="141">
        <v>-40191</v>
      </c>
      <c r="L54" s="141" t="s">
        <v>316</v>
      </c>
      <c r="M54" s="142" t="s">
        <v>223</v>
      </c>
      <c r="N54" s="142"/>
      <c r="O54" s="143" t="s">
        <v>224</v>
      </c>
      <c r="P54" s="143" t="s">
        <v>353</v>
      </c>
    </row>
    <row r="55" spans="1:16" ht="12.75" customHeight="1" thickBot="1" x14ac:dyDescent="0.25">
      <c r="A55" s="21" t="str">
        <f t="shared" si="6"/>
        <v> BBS 50 </v>
      </c>
      <c r="B55" s="5" t="str">
        <f t="shared" si="7"/>
        <v>II</v>
      </c>
      <c r="C55" s="21">
        <f t="shared" si="8"/>
        <v>44487.358999999997</v>
      </c>
      <c r="D55" s="32" t="str">
        <f t="shared" si="9"/>
        <v>vis</v>
      </c>
      <c r="E55" s="140">
        <f>VLOOKUP(C55,A!C$21:E$973,3,FALSE)</f>
        <v>59625.996581954503</v>
      </c>
      <c r="F55" s="5" t="s">
        <v>110</v>
      </c>
      <c r="G55" s="32" t="str">
        <f t="shared" si="10"/>
        <v>44487.359</v>
      </c>
      <c r="H55" s="21">
        <f t="shared" si="11"/>
        <v>-40111.5</v>
      </c>
      <c r="I55" s="141" t="s">
        <v>362</v>
      </c>
      <c r="J55" s="142" t="s">
        <v>363</v>
      </c>
      <c r="K55" s="141">
        <v>-40111.5</v>
      </c>
      <c r="L55" s="141" t="s">
        <v>328</v>
      </c>
      <c r="M55" s="142" t="s">
        <v>223</v>
      </c>
      <c r="N55" s="142"/>
      <c r="O55" s="143" t="s">
        <v>224</v>
      </c>
      <c r="P55" s="143" t="s">
        <v>364</v>
      </c>
    </row>
    <row r="56" spans="1:16" ht="12.75" customHeight="1" thickBot="1" x14ac:dyDescent="0.25">
      <c r="A56" s="21" t="str">
        <f t="shared" si="6"/>
        <v> BBS 50 </v>
      </c>
      <c r="B56" s="5" t="str">
        <f t="shared" si="7"/>
        <v>II</v>
      </c>
      <c r="C56" s="21">
        <f t="shared" si="8"/>
        <v>44487.373</v>
      </c>
      <c r="D56" s="32" t="str">
        <f t="shared" si="9"/>
        <v>vis</v>
      </c>
      <c r="E56" s="140">
        <f>VLOOKUP(C56,A!C$21:E$973,3,FALSE)</f>
        <v>59626.049727930571</v>
      </c>
      <c r="F56" s="5" t="s">
        <v>110</v>
      </c>
      <c r="G56" s="32" t="str">
        <f t="shared" si="10"/>
        <v>44487.373</v>
      </c>
      <c r="H56" s="21">
        <f t="shared" si="11"/>
        <v>-40111.5</v>
      </c>
      <c r="I56" s="141" t="s">
        <v>365</v>
      </c>
      <c r="J56" s="142" t="s">
        <v>366</v>
      </c>
      <c r="K56" s="141">
        <v>-40111.5</v>
      </c>
      <c r="L56" s="141" t="s">
        <v>367</v>
      </c>
      <c r="M56" s="142" t="s">
        <v>223</v>
      </c>
      <c r="N56" s="142"/>
      <c r="O56" s="143" t="s">
        <v>368</v>
      </c>
      <c r="P56" s="143" t="s">
        <v>364</v>
      </c>
    </row>
    <row r="57" spans="1:16" ht="12.75" customHeight="1" thickBot="1" x14ac:dyDescent="0.25">
      <c r="A57" s="21" t="str">
        <f t="shared" si="6"/>
        <v> BBS 54 </v>
      </c>
      <c r="B57" s="5" t="str">
        <f t="shared" si="7"/>
        <v>II</v>
      </c>
      <c r="C57" s="21">
        <f t="shared" si="8"/>
        <v>44708.642999999996</v>
      </c>
      <c r="D57" s="32" t="str">
        <f t="shared" si="9"/>
        <v>vis</v>
      </c>
      <c r="E57" s="140">
        <f>VLOOKUP(C57,A!C$21:E$973,3,FALSE)</f>
        <v>60466.021879439104</v>
      </c>
      <c r="F57" s="5" t="s">
        <v>110</v>
      </c>
      <c r="G57" s="32" t="str">
        <f t="shared" si="10"/>
        <v>44708.643</v>
      </c>
      <c r="H57" s="21">
        <f t="shared" si="11"/>
        <v>-39271.5</v>
      </c>
      <c r="I57" s="141" t="s">
        <v>369</v>
      </c>
      <c r="J57" s="142" t="s">
        <v>370</v>
      </c>
      <c r="K57" s="141">
        <v>-39271.5</v>
      </c>
      <c r="L57" s="141" t="s">
        <v>371</v>
      </c>
      <c r="M57" s="142" t="s">
        <v>223</v>
      </c>
      <c r="N57" s="142"/>
      <c r="O57" s="143" t="s">
        <v>224</v>
      </c>
      <c r="P57" s="143" t="s">
        <v>372</v>
      </c>
    </row>
    <row r="58" spans="1:16" ht="12.75" customHeight="1" thickBot="1" x14ac:dyDescent="0.25">
      <c r="A58" s="21" t="str">
        <f t="shared" si="6"/>
        <v> BBS 54 </v>
      </c>
      <c r="B58" s="5" t="str">
        <f t="shared" si="7"/>
        <v>I</v>
      </c>
      <c r="C58" s="21">
        <f t="shared" si="8"/>
        <v>44734.597000000002</v>
      </c>
      <c r="D58" s="32" t="str">
        <f t="shared" si="9"/>
        <v>vis</v>
      </c>
      <c r="E58" s="140">
        <f>VLOOKUP(C58,A!C$21:E$973,3,FALSE)</f>
        <v>60564.546926758027</v>
      </c>
      <c r="F58" s="5" t="s">
        <v>110</v>
      </c>
      <c r="G58" s="32" t="str">
        <f t="shared" si="10"/>
        <v>44734.597</v>
      </c>
      <c r="H58" s="21">
        <f t="shared" si="11"/>
        <v>-39173</v>
      </c>
      <c r="I58" s="141" t="s">
        <v>373</v>
      </c>
      <c r="J58" s="142" t="s">
        <v>374</v>
      </c>
      <c r="K58" s="141">
        <v>-39173</v>
      </c>
      <c r="L58" s="141" t="s">
        <v>375</v>
      </c>
      <c r="M58" s="142" t="s">
        <v>223</v>
      </c>
      <c r="N58" s="142"/>
      <c r="O58" s="143" t="s">
        <v>224</v>
      </c>
      <c r="P58" s="143" t="s">
        <v>372</v>
      </c>
    </row>
    <row r="59" spans="1:16" ht="12.75" customHeight="1" thickBot="1" x14ac:dyDescent="0.25">
      <c r="A59" s="21" t="str">
        <f t="shared" si="6"/>
        <v> BBS 54 </v>
      </c>
      <c r="B59" s="5" t="str">
        <f t="shared" si="7"/>
        <v>II</v>
      </c>
      <c r="C59" s="21">
        <f t="shared" si="8"/>
        <v>44755.538999999997</v>
      </c>
      <c r="D59" s="32" t="str">
        <f t="shared" si="9"/>
        <v>vis</v>
      </c>
      <c r="E59" s="140">
        <f>VLOOKUP(C59,A!C$21:E$973,3,FALSE)</f>
        <v>60644.045714650136</v>
      </c>
      <c r="F59" s="5" t="s">
        <v>110</v>
      </c>
      <c r="G59" s="32" t="str">
        <f t="shared" si="10"/>
        <v>44755.539</v>
      </c>
      <c r="H59" s="21">
        <f t="shared" si="11"/>
        <v>-39093.5</v>
      </c>
      <c r="I59" s="141" t="s">
        <v>376</v>
      </c>
      <c r="J59" s="142" t="s">
        <v>377</v>
      </c>
      <c r="K59" s="141">
        <v>-39093.5</v>
      </c>
      <c r="L59" s="141" t="s">
        <v>378</v>
      </c>
      <c r="M59" s="142" t="s">
        <v>223</v>
      </c>
      <c r="N59" s="142"/>
      <c r="O59" s="143" t="s">
        <v>224</v>
      </c>
      <c r="P59" s="143" t="s">
        <v>372</v>
      </c>
    </row>
    <row r="60" spans="1:16" ht="12.75" customHeight="1" thickBot="1" x14ac:dyDescent="0.25">
      <c r="A60" s="21" t="str">
        <f t="shared" si="6"/>
        <v> BBS 54 </v>
      </c>
      <c r="B60" s="5" t="str">
        <f t="shared" si="7"/>
        <v>II</v>
      </c>
      <c r="C60" s="21">
        <f t="shared" si="8"/>
        <v>44755.540999999997</v>
      </c>
      <c r="D60" s="32" t="str">
        <f t="shared" si="9"/>
        <v>vis</v>
      </c>
      <c r="E60" s="140">
        <f>VLOOKUP(C60,A!C$21:E$973,3,FALSE)</f>
        <v>60644.05330693243</v>
      </c>
      <c r="F60" s="5" t="s">
        <v>110</v>
      </c>
      <c r="G60" s="32" t="str">
        <f t="shared" si="10"/>
        <v>44755.541</v>
      </c>
      <c r="H60" s="21">
        <f t="shared" si="11"/>
        <v>-39093.5</v>
      </c>
      <c r="I60" s="141" t="s">
        <v>379</v>
      </c>
      <c r="J60" s="142" t="s">
        <v>380</v>
      </c>
      <c r="K60" s="141">
        <v>-39093.5</v>
      </c>
      <c r="L60" s="141" t="s">
        <v>381</v>
      </c>
      <c r="M60" s="142" t="s">
        <v>223</v>
      </c>
      <c r="N60" s="142"/>
      <c r="O60" s="143" t="s">
        <v>382</v>
      </c>
      <c r="P60" s="143" t="s">
        <v>372</v>
      </c>
    </row>
    <row r="61" spans="1:16" ht="12.75" customHeight="1" thickBot="1" x14ac:dyDescent="0.25">
      <c r="A61" s="21" t="str">
        <f t="shared" si="6"/>
        <v> BBS 55 </v>
      </c>
      <c r="B61" s="5" t="str">
        <f t="shared" si="7"/>
        <v>II</v>
      </c>
      <c r="C61" s="21">
        <f t="shared" si="8"/>
        <v>44770.550999999999</v>
      </c>
      <c r="D61" s="32" t="str">
        <f t="shared" si="9"/>
        <v>vis</v>
      </c>
      <c r="E61" s="140">
        <f>VLOOKUP(C61,A!C$21:E$973,3,FALSE)</f>
        <v>60701.033385542934</v>
      </c>
      <c r="F61" s="5" t="s">
        <v>110</v>
      </c>
      <c r="G61" s="32" t="str">
        <f t="shared" si="10"/>
        <v>44770.551</v>
      </c>
      <c r="H61" s="21">
        <f t="shared" si="11"/>
        <v>-39036.5</v>
      </c>
      <c r="I61" s="141" t="s">
        <v>383</v>
      </c>
      <c r="J61" s="142" t="s">
        <v>384</v>
      </c>
      <c r="K61" s="141">
        <v>-39036.5</v>
      </c>
      <c r="L61" s="141" t="s">
        <v>385</v>
      </c>
      <c r="M61" s="142" t="s">
        <v>223</v>
      </c>
      <c r="N61" s="142"/>
      <c r="O61" s="143" t="s">
        <v>224</v>
      </c>
      <c r="P61" s="143" t="s">
        <v>386</v>
      </c>
    </row>
    <row r="62" spans="1:16" ht="12.75" customHeight="1" thickBot="1" x14ac:dyDescent="0.25">
      <c r="A62" s="21" t="str">
        <f t="shared" si="6"/>
        <v> BBS 56 </v>
      </c>
      <c r="B62" s="5" t="str">
        <f t="shared" si="7"/>
        <v>II</v>
      </c>
      <c r="C62" s="21">
        <f t="shared" si="8"/>
        <v>44779.512000000002</v>
      </c>
      <c r="D62" s="32" t="str">
        <f t="shared" si="9"/>
        <v>vis</v>
      </c>
      <c r="E62" s="140">
        <f>VLOOKUP(C62,A!C$21:E$973,3,FALSE)</f>
        <v>60735.050606357639</v>
      </c>
      <c r="F62" s="5" t="s">
        <v>110</v>
      </c>
      <c r="G62" s="32" t="str">
        <f t="shared" si="10"/>
        <v>44779.512</v>
      </c>
      <c r="H62" s="21">
        <f t="shared" si="11"/>
        <v>-39002.5</v>
      </c>
      <c r="I62" s="141" t="s">
        <v>387</v>
      </c>
      <c r="J62" s="142" t="s">
        <v>388</v>
      </c>
      <c r="K62" s="141">
        <v>-39002.5</v>
      </c>
      <c r="L62" s="141" t="s">
        <v>381</v>
      </c>
      <c r="M62" s="142" t="s">
        <v>223</v>
      </c>
      <c r="N62" s="142"/>
      <c r="O62" s="143" t="s">
        <v>368</v>
      </c>
      <c r="P62" s="143" t="s">
        <v>389</v>
      </c>
    </row>
    <row r="63" spans="1:16" ht="12.75" customHeight="1" thickBot="1" x14ac:dyDescent="0.25">
      <c r="A63" s="21" t="str">
        <f t="shared" si="6"/>
        <v> BBS 56 </v>
      </c>
      <c r="B63" s="5" t="str">
        <f t="shared" si="7"/>
        <v>I</v>
      </c>
      <c r="C63" s="21">
        <f t="shared" si="8"/>
        <v>44780.434999999998</v>
      </c>
      <c r="D63" s="32" t="str">
        <f t="shared" si="9"/>
        <v>vis</v>
      </c>
      <c r="E63" s="140">
        <f>VLOOKUP(C63,A!C$21:E$973,3,FALSE)</f>
        <v>60738.554444635934</v>
      </c>
      <c r="F63" s="5" t="s">
        <v>110</v>
      </c>
      <c r="G63" s="32" t="str">
        <f t="shared" si="10"/>
        <v>44780.435</v>
      </c>
      <c r="H63" s="21">
        <f t="shared" si="11"/>
        <v>-38999</v>
      </c>
      <c r="I63" s="141" t="s">
        <v>390</v>
      </c>
      <c r="J63" s="142" t="s">
        <v>391</v>
      </c>
      <c r="K63" s="141">
        <v>-38999</v>
      </c>
      <c r="L63" s="141" t="s">
        <v>392</v>
      </c>
      <c r="M63" s="142" t="s">
        <v>223</v>
      </c>
      <c r="N63" s="142"/>
      <c r="O63" s="143" t="s">
        <v>368</v>
      </c>
      <c r="P63" s="143" t="s">
        <v>389</v>
      </c>
    </row>
    <row r="64" spans="1:16" ht="12.75" customHeight="1" thickBot="1" x14ac:dyDescent="0.25">
      <c r="A64" s="21" t="str">
        <f t="shared" si="6"/>
        <v> BBS 56 </v>
      </c>
      <c r="B64" s="5" t="str">
        <f t="shared" si="7"/>
        <v>I</v>
      </c>
      <c r="C64" s="21">
        <f t="shared" si="8"/>
        <v>44791.485999999997</v>
      </c>
      <c r="D64" s="32" t="str">
        <f t="shared" si="9"/>
        <v>vis</v>
      </c>
      <c r="E64" s="140">
        <f>VLOOKUP(C64,A!C$21:E$973,3,FALSE)</f>
        <v>60780.505600447032</v>
      </c>
      <c r="F64" s="5" t="s">
        <v>110</v>
      </c>
      <c r="G64" s="32" t="str">
        <f t="shared" si="10"/>
        <v>44791.486</v>
      </c>
      <c r="H64" s="21">
        <f t="shared" si="11"/>
        <v>-38957</v>
      </c>
      <c r="I64" s="141" t="s">
        <v>393</v>
      </c>
      <c r="J64" s="142" t="s">
        <v>394</v>
      </c>
      <c r="K64" s="141">
        <v>-38957</v>
      </c>
      <c r="L64" s="141" t="s">
        <v>320</v>
      </c>
      <c r="M64" s="142" t="s">
        <v>223</v>
      </c>
      <c r="N64" s="142"/>
      <c r="O64" s="143" t="s">
        <v>224</v>
      </c>
      <c r="P64" s="143" t="s">
        <v>389</v>
      </c>
    </row>
    <row r="65" spans="1:16" ht="12.75" customHeight="1" thickBot="1" x14ac:dyDescent="0.25">
      <c r="A65" s="21" t="str">
        <f t="shared" si="6"/>
        <v> BBS 56 </v>
      </c>
      <c r="B65" s="5" t="str">
        <f t="shared" si="7"/>
        <v>II</v>
      </c>
      <c r="C65" s="21">
        <f t="shared" si="8"/>
        <v>44793.466999999997</v>
      </c>
      <c r="D65" s="32" t="str">
        <f t="shared" si="9"/>
        <v>vis</v>
      </c>
      <c r="E65" s="140">
        <f>VLOOKUP(C65,A!C$21:E$973,3,FALSE)</f>
        <v>60788.025756058443</v>
      </c>
      <c r="F65" s="5" t="s">
        <v>110</v>
      </c>
      <c r="G65" s="32" t="str">
        <f t="shared" si="10"/>
        <v>44793.467</v>
      </c>
      <c r="H65" s="21">
        <f t="shared" si="11"/>
        <v>-38949.5</v>
      </c>
      <c r="I65" s="141" t="s">
        <v>395</v>
      </c>
      <c r="J65" s="142" t="s">
        <v>396</v>
      </c>
      <c r="K65" s="141">
        <v>-38949.5</v>
      </c>
      <c r="L65" s="141" t="s">
        <v>359</v>
      </c>
      <c r="M65" s="142" t="s">
        <v>223</v>
      </c>
      <c r="N65" s="142"/>
      <c r="O65" s="143" t="s">
        <v>368</v>
      </c>
      <c r="P65" s="143" t="s">
        <v>389</v>
      </c>
    </row>
    <row r="66" spans="1:16" ht="12.75" customHeight="1" thickBot="1" x14ac:dyDescent="0.25">
      <c r="A66" s="21" t="str">
        <f t="shared" si="6"/>
        <v> BBS 56 </v>
      </c>
      <c r="B66" s="5" t="str">
        <f t="shared" si="7"/>
        <v>II</v>
      </c>
      <c r="C66" s="21">
        <f t="shared" si="8"/>
        <v>44811.379000000001</v>
      </c>
      <c r="D66" s="32" t="str">
        <f t="shared" si="9"/>
        <v>vis</v>
      </c>
      <c r="E66" s="140">
        <f>VLOOKUP(C66,A!C$21:E$973,3,FALSE)</f>
        <v>60856.022236276389</v>
      </c>
      <c r="F66" s="5" t="s">
        <v>110</v>
      </c>
      <c r="G66" s="32" t="str">
        <f t="shared" si="10"/>
        <v>44811.379</v>
      </c>
      <c r="H66" s="21">
        <f t="shared" si="11"/>
        <v>-38881.5</v>
      </c>
      <c r="I66" s="141" t="s">
        <v>397</v>
      </c>
      <c r="J66" s="142" t="s">
        <v>398</v>
      </c>
      <c r="K66" s="141">
        <v>-38881.5</v>
      </c>
      <c r="L66" s="141" t="s">
        <v>316</v>
      </c>
      <c r="M66" s="142" t="s">
        <v>223</v>
      </c>
      <c r="N66" s="142"/>
      <c r="O66" s="143" t="s">
        <v>368</v>
      </c>
      <c r="P66" s="143" t="s">
        <v>389</v>
      </c>
    </row>
    <row r="67" spans="1:16" ht="12.75" customHeight="1" thickBot="1" x14ac:dyDescent="0.25">
      <c r="A67" s="21" t="str">
        <f t="shared" si="6"/>
        <v> BBS 56 </v>
      </c>
      <c r="B67" s="5" t="str">
        <f t="shared" si="7"/>
        <v>II</v>
      </c>
      <c r="C67" s="21">
        <f t="shared" si="8"/>
        <v>44811.381000000001</v>
      </c>
      <c r="D67" s="32" t="str">
        <f t="shared" si="9"/>
        <v>vis</v>
      </c>
      <c r="E67" s="140">
        <f>VLOOKUP(C67,A!C$21:E$973,3,FALSE)</f>
        <v>60856.029828558683</v>
      </c>
      <c r="F67" s="5" t="s">
        <v>110</v>
      </c>
      <c r="G67" s="32" t="str">
        <f t="shared" si="10"/>
        <v>44811.381</v>
      </c>
      <c r="H67" s="21">
        <f t="shared" si="11"/>
        <v>-38881.5</v>
      </c>
      <c r="I67" s="141" t="s">
        <v>399</v>
      </c>
      <c r="J67" s="142" t="s">
        <v>400</v>
      </c>
      <c r="K67" s="141">
        <v>-38881.5</v>
      </c>
      <c r="L67" s="141" t="s">
        <v>385</v>
      </c>
      <c r="M67" s="142" t="s">
        <v>223</v>
      </c>
      <c r="N67" s="142"/>
      <c r="O67" s="143" t="s">
        <v>401</v>
      </c>
      <c r="P67" s="143" t="s">
        <v>389</v>
      </c>
    </row>
    <row r="68" spans="1:16" ht="12.75" customHeight="1" thickBot="1" x14ac:dyDescent="0.25">
      <c r="A68" s="21" t="str">
        <f t="shared" si="6"/>
        <v> BBS 56 </v>
      </c>
      <c r="B68" s="5" t="str">
        <f t="shared" si="7"/>
        <v>II</v>
      </c>
      <c r="C68" s="21">
        <f t="shared" si="8"/>
        <v>44811.381999999998</v>
      </c>
      <c r="D68" s="32" t="str">
        <f t="shared" si="9"/>
        <v>vis</v>
      </c>
      <c r="E68" s="140">
        <f>VLOOKUP(C68,A!C$21:E$973,3,FALSE)</f>
        <v>60856.033624699819</v>
      </c>
      <c r="F68" s="5" t="s">
        <v>110</v>
      </c>
      <c r="G68" s="32" t="str">
        <f t="shared" si="10"/>
        <v>44811.382</v>
      </c>
      <c r="H68" s="21">
        <f t="shared" si="11"/>
        <v>-38881.5</v>
      </c>
      <c r="I68" s="141" t="s">
        <v>402</v>
      </c>
      <c r="J68" s="142" t="s">
        <v>403</v>
      </c>
      <c r="K68" s="141">
        <v>-38881.5</v>
      </c>
      <c r="L68" s="141" t="s">
        <v>356</v>
      </c>
      <c r="M68" s="142" t="s">
        <v>223</v>
      </c>
      <c r="N68" s="142"/>
      <c r="O68" s="143" t="s">
        <v>224</v>
      </c>
      <c r="P68" s="143" t="s">
        <v>389</v>
      </c>
    </row>
    <row r="69" spans="1:16" ht="12.75" customHeight="1" thickBot="1" x14ac:dyDescent="0.25">
      <c r="A69" s="21" t="str">
        <f t="shared" si="6"/>
        <v> BBS 56 </v>
      </c>
      <c r="B69" s="5" t="str">
        <f t="shared" si="7"/>
        <v>II</v>
      </c>
      <c r="C69" s="21">
        <f t="shared" si="8"/>
        <v>44817.436000000002</v>
      </c>
      <c r="D69" s="32" t="str">
        <f t="shared" si="9"/>
        <v>vis</v>
      </c>
      <c r="E69" s="140">
        <f>VLOOKUP(C69,A!C$21:E$973,3,FALSE)</f>
        <v>60879.015463201358</v>
      </c>
      <c r="F69" s="5" t="s">
        <v>110</v>
      </c>
      <c r="G69" s="32" t="str">
        <f t="shared" si="10"/>
        <v>44817.436</v>
      </c>
      <c r="H69" s="21">
        <f t="shared" si="11"/>
        <v>-38858.5</v>
      </c>
      <c r="I69" s="141" t="s">
        <v>404</v>
      </c>
      <c r="J69" s="142" t="s">
        <v>405</v>
      </c>
      <c r="K69" s="141">
        <v>-38858.5</v>
      </c>
      <c r="L69" s="141" t="s">
        <v>349</v>
      </c>
      <c r="M69" s="142" t="s">
        <v>223</v>
      </c>
      <c r="N69" s="142"/>
      <c r="O69" s="143" t="s">
        <v>368</v>
      </c>
      <c r="P69" s="143" t="s">
        <v>389</v>
      </c>
    </row>
    <row r="70" spans="1:16" ht="12.75" customHeight="1" thickBot="1" x14ac:dyDescent="0.25">
      <c r="A70" s="21" t="str">
        <f t="shared" si="6"/>
        <v> BBS 56 </v>
      </c>
      <c r="B70" s="5" t="str">
        <f t="shared" si="7"/>
        <v>II</v>
      </c>
      <c r="C70" s="21">
        <f t="shared" si="8"/>
        <v>44874.317000000003</v>
      </c>
      <c r="D70" s="32" t="str">
        <f t="shared" si="9"/>
        <v>vis</v>
      </c>
      <c r="E70" s="140">
        <f>VLOOKUP(C70,A!C$21:E$973,3,FALSE)</f>
        <v>61094.943767761215</v>
      </c>
      <c r="F70" s="5" t="s">
        <v>110</v>
      </c>
      <c r="G70" s="32" t="str">
        <f t="shared" si="10"/>
        <v>44874.317</v>
      </c>
      <c r="H70" s="21">
        <f t="shared" si="11"/>
        <v>-38642.5</v>
      </c>
      <c r="I70" s="141" t="s">
        <v>406</v>
      </c>
      <c r="J70" s="142" t="s">
        <v>407</v>
      </c>
      <c r="K70" s="141">
        <v>-38642.5</v>
      </c>
      <c r="L70" s="141" t="s">
        <v>408</v>
      </c>
      <c r="M70" s="142" t="s">
        <v>223</v>
      </c>
      <c r="N70" s="142"/>
      <c r="O70" s="143" t="s">
        <v>368</v>
      </c>
      <c r="P70" s="143" t="s">
        <v>389</v>
      </c>
    </row>
    <row r="71" spans="1:16" ht="12.75" customHeight="1" thickBot="1" x14ac:dyDescent="0.25">
      <c r="A71" s="21" t="str">
        <f t="shared" si="6"/>
        <v> BBS 58 </v>
      </c>
      <c r="B71" s="5" t="str">
        <f t="shared" si="7"/>
        <v>II</v>
      </c>
      <c r="C71" s="21">
        <f t="shared" si="8"/>
        <v>44879.339</v>
      </c>
      <c r="D71" s="32" t="str">
        <f t="shared" si="9"/>
        <v>vis</v>
      </c>
      <c r="E71" s="140">
        <f>VLOOKUP(C71,A!C$21:E$973,3,FALSE)</f>
        <v>61114.007988599435</v>
      </c>
      <c r="F71" s="5" t="s">
        <v>110</v>
      </c>
      <c r="G71" s="32" t="str">
        <f t="shared" si="10"/>
        <v>44879.339</v>
      </c>
      <c r="H71" s="21">
        <f t="shared" si="11"/>
        <v>-38623.5</v>
      </c>
      <c r="I71" s="141" t="s">
        <v>409</v>
      </c>
      <c r="J71" s="142" t="s">
        <v>410</v>
      </c>
      <c r="K71" s="141">
        <v>-38623.5</v>
      </c>
      <c r="L71" s="141" t="s">
        <v>411</v>
      </c>
      <c r="M71" s="142" t="s">
        <v>223</v>
      </c>
      <c r="N71" s="142"/>
      <c r="O71" s="143" t="s">
        <v>368</v>
      </c>
      <c r="P71" s="143" t="s">
        <v>412</v>
      </c>
    </row>
    <row r="72" spans="1:16" ht="12.75" customHeight="1" thickBot="1" x14ac:dyDescent="0.25">
      <c r="A72" s="21" t="str">
        <f t="shared" si="6"/>
        <v> BBS 57 </v>
      </c>
      <c r="B72" s="5" t="str">
        <f t="shared" si="7"/>
        <v>I</v>
      </c>
      <c r="C72" s="21">
        <f t="shared" si="8"/>
        <v>44910.296000000002</v>
      </c>
      <c r="D72" s="32" t="str">
        <f t="shared" si="9"/>
        <v>vis</v>
      </c>
      <c r="E72" s="140">
        <f>VLOOKUP(C72,A!C$21:E$973,3,FALSE)</f>
        <v>61231.525130074791</v>
      </c>
      <c r="F72" s="5" t="s">
        <v>110</v>
      </c>
      <c r="G72" s="32" t="str">
        <f t="shared" si="10"/>
        <v>44910.296</v>
      </c>
      <c r="H72" s="21">
        <f t="shared" si="11"/>
        <v>-38506</v>
      </c>
      <c r="I72" s="141" t="s">
        <v>413</v>
      </c>
      <c r="J72" s="142" t="s">
        <v>414</v>
      </c>
      <c r="K72" s="141">
        <v>-38506</v>
      </c>
      <c r="L72" s="141" t="s">
        <v>359</v>
      </c>
      <c r="M72" s="142" t="s">
        <v>223</v>
      </c>
      <c r="N72" s="142"/>
      <c r="O72" s="143" t="s">
        <v>224</v>
      </c>
      <c r="P72" s="143" t="s">
        <v>415</v>
      </c>
    </row>
    <row r="73" spans="1:16" ht="12.75" customHeight="1" thickBot="1" x14ac:dyDescent="0.25">
      <c r="A73" s="21" t="str">
        <f t="shared" si="6"/>
        <v> BBS 60 </v>
      </c>
      <c r="B73" s="5" t="str">
        <f t="shared" si="7"/>
        <v>II</v>
      </c>
      <c r="C73" s="21">
        <f t="shared" si="8"/>
        <v>45075.593999999997</v>
      </c>
      <c r="D73" s="32" t="str">
        <f t="shared" si="9"/>
        <v>vis</v>
      </c>
      <c r="E73" s="140">
        <f>VLOOKUP(C73,A!C$21:E$973,3,FALSE)</f>
        <v>61859.019669325731</v>
      </c>
      <c r="F73" s="5" t="s">
        <v>110</v>
      </c>
      <c r="G73" s="32" t="str">
        <f t="shared" si="10"/>
        <v>45075.594</v>
      </c>
      <c r="H73" s="21">
        <f t="shared" si="11"/>
        <v>-37878.5</v>
      </c>
      <c r="I73" s="141" t="s">
        <v>416</v>
      </c>
      <c r="J73" s="142" t="s">
        <v>417</v>
      </c>
      <c r="K73" s="141">
        <v>-37878.5</v>
      </c>
      <c r="L73" s="141" t="s">
        <v>385</v>
      </c>
      <c r="M73" s="142" t="s">
        <v>223</v>
      </c>
      <c r="N73" s="142"/>
      <c r="O73" s="143" t="s">
        <v>224</v>
      </c>
      <c r="P73" s="143" t="s">
        <v>418</v>
      </c>
    </row>
    <row r="74" spans="1:16" ht="12.75" customHeight="1" thickBot="1" x14ac:dyDescent="0.25">
      <c r="A74" s="21" t="str">
        <f t="shared" si="6"/>
        <v> BBS 60 </v>
      </c>
      <c r="B74" s="5" t="str">
        <f t="shared" si="7"/>
        <v>II</v>
      </c>
      <c r="C74" s="21">
        <f t="shared" si="8"/>
        <v>45104.563999999998</v>
      </c>
      <c r="D74" s="32" t="str">
        <f t="shared" si="9"/>
        <v>vis</v>
      </c>
      <c r="E74" s="140">
        <f>VLOOKUP(C74,A!C$21:E$973,3,FALSE)</f>
        <v>61968.993878342786</v>
      </c>
      <c r="F74" s="5" t="s">
        <v>110</v>
      </c>
      <c r="G74" s="32" t="str">
        <f t="shared" si="10"/>
        <v>45104.564</v>
      </c>
      <c r="H74" s="21">
        <f t="shared" si="11"/>
        <v>-37768.5</v>
      </c>
      <c r="I74" s="141" t="s">
        <v>419</v>
      </c>
      <c r="J74" s="142" t="s">
        <v>420</v>
      </c>
      <c r="K74" s="141">
        <v>-37768.5</v>
      </c>
      <c r="L74" s="141" t="s">
        <v>320</v>
      </c>
      <c r="M74" s="142" t="s">
        <v>223</v>
      </c>
      <c r="N74" s="142"/>
      <c r="O74" s="143" t="s">
        <v>224</v>
      </c>
      <c r="P74" s="143" t="s">
        <v>418</v>
      </c>
    </row>
    <row r="75" spans="1:16" ht="12.75" customHeight="1" thickBot="1" x14ac:dyDescent="0.25">
      <c r="A75" s="21" t="str">
        <f t="shared" ref="A75:A106" si="12">P75</f>
        <v> BBS 61 </v>
      </c>
      <c r="B75" s="5" t="str">
        <f t="shared" ref="B75:B106" si="13">IF(H75=INT(H75),"I","II")</f>
        <v>I</v>
      </c>
      <c r="C75" s="21">
        <f t="shared" ref="C75:C106" si="14">1*G75</f>
        <v>45139.482000000004</v>
      </c>
      <c r="D75" s="32" t="str">
        <f t="shared" ref="D75:D106" si="15">VLOOKUP(F75,I$1:J$5,2,FALSE)</f>
        <v>vis</v>
      </c>
      <c r="E75" s="140">
        <f>VLOOKUP(C75,A!C$21:E$973,3,FALSE)</f>
        <v>62101.547534899844</v>
      </c>
      <c r="F75" s="5" t="s">
        <v>110</v>
      </c>
      <c r="G75" s="32" t="str">
        <f t="shared" ref="G75:G106" si="16">MID(I75,3,LEN(I75)-3)</f>
        <v>45139.482</v>
      </c>
      <c r="H75" s="21">
        <f t="shared" ref="H75:H106" si="17">1*K75</f>
        <v>-37636</v>
      </c>
      <c r="I75" s="141" t="s">
        <v>421</v>
      </c>
      <c r="J75" s="142" t="s">
        <v>422</v>
      </c>
      <c r="K75" s="141">
        <v>-37636</v>
      </c>
      <c r="L75" s="141" t="s">
        <v>423</v>
      </c>
      <c r="M75" s="142" t="s">
        <v>223</v>
      </c>
      <c r="N75" s="142"/>
      <c r="O75" s="143" t="s">
        <v>368</v>
      </c>
      <c r="P75" s="143" t="s">
        <v>424</v>
      </c>
    </row>
    <row r="76" spans="1:16" ht="12.75" customHeight="1" thickBot="1" x14ac:dyDescent="0.25">
      <c r="A76" s="21" t="str">
        <f t="shared" si="12"/>
        <v> BBS 61 </v>
      </c>
      <c r="B76" s="5" t="str">
        <f t="shared" si="13"/>
        <v>II</v>
      </c>
      <c r="C76" s="21">
        <f t="shared" si="14"/>
        <v>45175.434999999998</v>
      </c>
      <c r="D76" s="32" t="str">
        <f t="shared" si="15"/>
        <v>vis</v>
      </c>
      <c r="E76" s="140">
        <f>VLOOKUP(C76,A!C$21:E$973,3,FALSE)</f>
        <v>62238.030197543587</v>
      </c>
      <c r="F76" s="5" t="s">
        <v>110</v>
      </c>
      <c r="G76" s="32" t="str">
        <f t="shared" si="16"/>
        <v>45175.435</v>
      </c>
      <c r="H76" s="21">
        <f t="shared" si="17"/>
        <v>-37499.5</v>
      </c>
      <c r="I76" s="141" t="s">
        <v>425</v>
      </c>
      <c r="J76" s="142" t="s">
        <v>426</v>
      </c>
      <c r="K76" s="141">
        <v>-37499.5</v>
      </c>
      <c r="L76" s="141" t="s">
        <v>378</v>
      </c>
      <c r="M76" s="142" t="s">
        <v>223</v>
      </c>
      <c r="N76" s="142"/>
      <c r="O76" s="143" t="s">
        <v>224</v>
      </c>
      <c r="P76" s="143" t="s">
        <v>424</v>
      </c>
    </row>
    <row r="77" spans="1:16" ht="12.75" customHeight="1" thickBot="1" x14ac:dyDescent="0.25">
      <c r="A77" s="21" t="str">
        <f t="shared" si="12"/>
        <v> BBS 61 </v>
      </c>
      <c r="B77" s="5" t="str">
        <f t="shared" si="13"/>
        <v>II</v>
      </c>
      <c r="C77" s="21">
        <f t="shared" si="14"/>
        <v>45175.438000000002</v>
      </c>
      <c r="D77" s="32" t="str">
        <f t="shared" si="15"/>
        <v>vis</v>
      </c>
      <c r="E77" s="140">
        <f>VLOOKUP(C77,A!C$21:E$973,3,FALSE)</f>
        <v>62238.041585967047</v>
      </c>
      <c r="F77" s="5" t="str">
        <f>LEFT(M77,1)</f>
        <v>V</v>
      </c>
      <c r="G77" s="32" t="str">
        <f t="shared" si="16"/>
        <v>45175.438</v>
      </c>
      <c r="H77" s="21">
        <f t="shared" si="17"/>
        <v>-37499.5</v>
      </c>
      <c r="I77" s="141" t="s">
        <v>427</v>
      </c>
      <c r="J77" s="142" t="s">
        <v>428</v>
      </c>
      <c r="K77" s="141">
        <v>-37499.5</v>
      </c>
      <c r="L77" s="141" t="s">
        <v>392</v>
      </c>
      <c r="M77" s="142" t="s">
        <v>223</v>
      </c>
      <c r="N77" s="142"/>
      <c r="O77" s="143" t="s">
        <v>368</v>
      </c>
      <c r="P77" s="143" t="s">
        <v>424</v>
      </c>
    </row>
    <row r="78" spans="1:16" ht="12.75" customHeight="1" thickBot="1" x14ac:dyDescent="0.25">
      <c r="A78" s="21" t="str">
        <f t="shared" si="12"/>
        <v> BBS 62 </v>
      </c>
      <c r="B78" s="5" t="str">
        <f t="shared" si="13"/>
        <v>I</v>
      </c>
      <c r="C78" s="21">
        <f t="shared" si="14"/>
        <v>45197.434999999998</v>
      </c>
      <c r="D78" s="32" t="str">
        <f t="shared" si="15"/>
        <v>vis</v>
      </c>
      <c r="E78" s="140">
        <f>VLOOKUP(C78,A!C$21:E$973,3,FALSE)</f>
        <v>62321.545302768827</v>
      </c>
      <c r="F78" s="5" t="str">
        <f>LEFT(M78,1)</f>
        <v>V</v>
      </c>
      <c r="G78" s="32" t="str">
        <f t="shared" si="16"/>
        <v>45197.435</v>
      </c>
      <c r="H78" s="21">
        <f t="shared" si="17"/>
        <v>-37416</v>
      </c>
      <c r="I78" s="141" t="s">
        <v>429</v>
      </c>
      <c r="J78" s="142" t="s">
        <v>430</v>
      </c>
      <c r="K78" s="141">
        <v>-37416</v>
      </c>
      <c r="L78" s="141" t="s">
        <v>423</v>
      </c>
      <c r="M78" s="142" t="s">
        <v>223</v>
      </c>
      <c r="N78" s="142"/>
      <c r="O78" s="143" t="s">
        <v>224</v>
      </c>
      <c r="P78" s="143" t="s">
        <v>431</v>
      </c>
    </row>
    <row r="79" spans="1:16" ht="12.75" customHeight="1" thickBot="1" x14ac:dyDescent="0.25">
      <c r="A79" s="21" t="str">
        <f t="shared" si="12"/>
        <v> BBS 62 </v>
      </c>
      <c r="B79" s="5" t="str">
        <f t="shared" si="13"/>
        <v>I</v>
      </c>
      <c r="C79" s="21">
        <f t="shared" si="14"/>
        <v>45207.428999999996</v>
      </c>
      <c r="D79" s="32" t="str">
        <f t="shared" si="15"/>
        <v>vis</v>
      </c>
      <c r="E79" s="140">
        <f>VLOOKUP(C79,A!C$21:E$973,3,FALSE)</f>
        <v>62359.483937387959</v>
      </c>
      <c r="F79" s="5" t="str">
        <f>LEFT(M79,1)</f>
        <v>V</v>
      </c>
      <c r="G79" s="32" t="str">
        <f t="shared" si="16"/>
        <v>45207.429</v>
      </c>
      <c r="H79" s="21">
        <f t="shared" si="17"/>
        <v>-37378</v>
      </c>
      <c r="I79" s="141" t="s">
        <v>432</v>
      </c>
      <c r="J79" s="142" t="s">
        <v>433</v>
      </c>
      <c r="K79" s="141">
        <v>-37378</v>
      </c>
      <c r="L79" s="141" t="s">
        <v>434</v>
      </c>
      <c r="M79" s="142" t="s">
        <v>223</v>
      </c>
      <c r="N79" s="142"/>
      <c r="O79" s="143" t="s">
        <v>368</v>
      </c>
      <c r="P79" s="143" t="s">
        <v>431</v>
      </c>
    </row>
    <row r="80" spans="1:16" ht="12.75" customHeight="1" thickBot="1" x14ac:dyDescent="0.25">
      <c r="A80" s="21" t="str">
        <f t="shared" si="12"/>
        <v> BBS 62 </v>
      </c>
      <c r="B80" s="5" t="str">
        <f t="shared" si="13"/>
        <v>I</v>
      </c>
      <c r="C80" s="21">
        <f t="shared" si="14"/>
        <v>45207.432999999997</v>
      </c>
      <c r="D80" s="32" t="str">
        <f t="shared" si="15"/>
        <v>vis</v>
      </c>
      <c r="E80" s="140">
        <f>VLOOKUP(C80,A!C$21:E$973,3,FALSE)</f>
        <v>62359.499121952547</v>
      </c>
      <c r="F80" s="5" t="str">
        <f>LEFT(M80,1)</f>
        <v>V</v>
      </c>
      <c r="G80" s="32" t="str">
        <f t="shared" si="16"/>
        <v>45207.433</v>
      </c>
      <c r="H80" s="21">
        <f t="shared" si="17"/>
        <v>-37378</v>
      </c>
      <c r="I80" s="141" t="s">
        <v>435</v>
      </c>
      <c r="J80" s="142" t="s">
        <v>436</v>
      </c>
      <c r="K80" s="141">
        <v>-37378</v>
      </c>
      <c r="L80" s="141" t="s">
        <v>411</v>
      </c>
      <c r="M80" s="142" t="s">
        <v>223</v>
      </c>
      <c r="N80" s="142"/>
      <c r="O80" s="143" t="s">
        <v>224</v>
      </c>
      <c r="P80" s="143" t="s">
        <v>431</v>
      </c>
    </row>
    <row r="81" spans="1:16" ht="12.75" customHeight="1" thickBot="1" x14ac:dyDescent="0.25">
      <c r="A81" s="21" t="str">
        <f t="shared" si="12"/>
        <v> BBS 63 </v>
      </c>
      <c r="B81" s="5" t="str">
        <f t="shared" si="13"/>
        <v>I</v>
      </c>
      <c r="C81" s="21">
        <f t="shared" si="14"/>
        <v>45257.23</v>
      </c>
      <c r="D81" s="32" t="str">
        <f t="shared" si="15"/>
        <v>vis</v>
      </c>
      <c r="E81" s="140">
        <f>VLOOKUP(C81,A!C$21:E$973,3,FALSE)</f>
        <v>62548.535562629892</v>
      </c>
      <c r="F81" s="5" t="str">
        <f>LEFT(M81,1)</f>
        <v>V</v>
      </c>
      <c r="G81" s="32" t="str">
        <f t="shared" si="16"/>
        <v>45257.230</v>
      </c>
      <c r="H81" s="21">
        <f t="shared" si="17"/>
        <v>-37189</v>
      </c>
      <c r="I81" s="141" t="s">
        <v>437</v>
      </c>
      <c r="J81" s="142" t="s">
        <v>438</v>
      </c>
      <c r="K81" s="141">
        <v>-37189</v>
      </c>
      <c r="L81" s="141" t="s">
        <v>381</v>
      </c>
      <c r="M81" s="142" t="s">
        <v>223</v>
      </c>
      <c r="N81" s="142"/>
      <c r="O81" s="143" t="s">
        <v>224</v>
      </c>
      <c r="P81" s="143" t="s">
        <v>439</v>
      </c>
    </row>
    <row r="82" spans="1:16" ht="12.75" customHeight="1" thickBot="1" x14ac:dyDescent="0.25">
      <c r="A82" s="21" t="str">
        <f t="shared" si="12"/>
        <v> BBS 66 </v>
      </c>
      <c r="B82" s="5" t="str">
        <f t="shared" si="13"/>
        <v>II</v>
      </c>
      <c r="C82" s="21">
        <f t="shared" si="14"/>
        <v>45432.535000000003</v>
      </c>
      <c r="D82" s="32" t="str">
        <f t="shared" si="15"/>
        <v>vis</v>
      </c>
      <c r="E82" s="140">
        <f>VLOOKUP(C82,A!C$21:E$973,3,FALSE)</f>
        <v>63214.018086334901</v>
      </c>
      <c r="F82" s="5" t="s">
        <v>110</v>
      </c>
      <c r="G82" s="32" t="str">
        <f t="shared" si="16"/>
        <v>45432.535</v>
      </c>
      <c r="H82" s="21">
        <f t="shared" si="17"/>
        <v>-36523.5</v>
      </c>
      <c r="I82" s="141" t="s">
        <v>440</v>
      </c>
      <c r="J82" s="142" t="s">
        <v>441</v>
      </c>
      <c r="K82" s="141">
        <v>-36523.5</v>
      </c>
      <c r="L82" s="141" t="s">
        <v>367</v>
      </c>
      <c r="M82" s="142" t="s">
        <v>223</v>
      </c>
      <c r="N82" s="142"/>
      <c r="O82" s="143" t="s">
        <v>224</v>
      </c>
      <c r="P82" s="143" t="s">
        <v>442</v>
      </c>
    </row>
    <row r="83" spans="1:16" ht="12.75" customHeight="1" thickBot="1" x14ac:dyDescent="0.25">
      <c r="A83" s="21" t="str">
        <f t="shared" si="12"/>
        <v> BBS 66 </v>
      </c>
      <c r="B83" s="5" t="str">
        <f t="shared" si="13"/>
        <v>II</v>
      </c>
      <c r="C83" s="21">
        <f t="shared" si="14"/>
        <v>45432.538</v>
      </c>
      <c r="D83" s="32" t="str">
        <f t="shared" si="15"/>
        <v>vis</v>
      </c>
      <c r="E83" s="140">
        <f>VLOOKUP(C83,A!C$21:E$973,3,FALSE)</f>
        <v>63214.029474758325</v>
      </c>
      <c r="F83" s="5" t="s">
        <v>110</v>
      </c>
      <c r="G83" s="32" t="str">
        <f t="shared" si="16"/>
        <v>45432.538</v>
      </c>
      <c r="H83" s="21">
        <f t="shared" si="17"/>
        <v>-36523.5</v>
      </c>
      <c r="I83" s="141" t="s">
        <v>443</v>
      </c>
      <c r="J83" s="142" t="s">
        <v>444</v>
      </c>
      <c r="K83" s="141">
        <v>-36523.5</v>
      </c>
      <c r="L83" s="141" t="s">
        <v>381</v>
      </c>
      <c r="M83" s="142" t="s">
        <v>223</v>
      </c>
      <c r="N83" s="142"/>
      <c r="O83" s="143" t="s">
        <v>382</v>
      </c>
      <c r="P83" s="143" t="s">
        <v>442</v>
      </c>
    </row>
    <row r="84" spans="1:16" ht="12.75" customHeight="1" thickBot="1" x14ac:dyDescent="0.25">
      <c r="A84" s="21" t="str">
        <f t="shared" si="12"/>
        <v> BBS 67 </v>
      </c>
      <c r="B84" s="5" t="str">
        <f t="shared" si="13"/>
        <v>II</v>
      </c>
      <c r="C84" s="21">
        <f t="shared" si="14"/>
        <v>45490.487000000001</v>
      </c>
      <c r="D84" s="32" t="str">
        <f t="shared" si="15"/>
        <v>vis</v>
      </c>
      <c r="E84" s="140">
        <f>VLOOKUP(C84,A!C$21:E$973,3,FALSE)</f>
        <v>63434.012058062748</v>
      </c>
      <c r="F84" s="5" t="s">
        <v>110</v>
      </c>
      <c r="G84" s="32" t="str">
        <f t="shared" si="16"/>
        <v>45490.487</v>
      </c>
      <c r="H84" s="21">
        <f t="shared" si="17"/>
        <v>-36303.5</v>
      </c>
      <c r="I84" s="141" t="s">
        <v>445</v>
      </c>
      <c r="J84" s="142" t="s">
        <v>446</v>
      </c>
      <c r="K84" s="141">
        <v>-36303.5</v>
      </c>
      <c r="L84" s="141" t="s">
        <v>356</v>
      </c>
      <c r="M84" s="142" t="s">
        <v>223</v>
      </c>
      <c r="N84" s="142"/>
      <c r="O84" s="143" t="s">
        <v>224</v>
      </c>
      <c r="P84" s="143" t="s">
        <v>447</v>
      </c>
    </row>
    <row r="85" spans="1:16" ht="12.75" customHeight="1" thickBot="1" x14ac:dyDescent="0.25">
      <c r="A85" s="21" t="str">
        <f t="shared" si="12"/>
        <v> BBS 67 </v>
      </c>
      <c r="B85" s="5" t="str">
        <f t="shared" si="13"/>
        <v>I</v>
      </c>
      <c r="C85" s="21">
        <f t="shared" si="14"/>
        <v>45531.453000000001</v>
      </c>
      <c r="D85" s="32" t="str">
        <f t="shared" si="15"/>
        <v>vis</v>
      </c>
      <c r="E85" s="140">
        <f>VLOOKUP(C85,A!C$21:E$973,3,FALSE)</f>
        <v>63589.524776274433</v>
      </c>
      <c r="F85" s="5" t="s">
        <v>110</v>
      </c>
      <c r="G85" s="32" t="str">
        <f t="shared" si="16"/>
        <v>45531.453</v>
      </c>
      <c r="H85" s="21">
        <f t="shared" si="17"/>
        <v>-36148</v>
      </c>
      <c r="I85" s="141" t="s">
        <v>448</v>
      </c>
      <c r="J85" s="142" t="s">
        <v>449</v>
      </c>
      <c r="K85" s="141">
        <v>-36148</v>
      </c>
      <c r="L85" s="141" t="s">
        <v>381</v>
      </c>
      <c r="M85" s="142" t="s">
        <v>223</v>
      </c>
      <c r="N85" s="142"/>
      <c r="O85" s="143" t="s">
        <v>368</v>
      </c>
      <c r="P85" s="143" t="s">
        <v>447</v>
      </c>
    </row>
    <row r="86" spans="1:16" ht="12.75" customHeight="1" thickBot="1" x14ac:dyDescent="0.25">
      <c r="A86" s="21" t="str">
        <f t="shared" si="12"/>
        <v> BBS 67 </v>
      </c>
      <c r="B86" s="5" t="str">
        <f t="shared" si="13"/>
        <v>I</v>
      </c>
      <c r="C86" s="21">
        <f t="shared" si="14"/>
        <v>45531.457000000002</v>
      </c>
      <c r="D86" s="32" t="str">
        <f t="shared" si="15"/>
        <v>vis</v>
      </c>
      <c r="E86" s="140">
        <f>VLOOKUP(C86,A!C$21:E$973,3,FALSE)</f>
        <v>63589.539960839022</v>
      </c>
      <c r="F86" s="5" t="s">
        <v>110</v>
      </c>
      <c r="G86" s="32" t="str">
        <f t="shared" si="16"/>
        <v>45531.457</v>
      </c>
      <c r="H86" s="21">
        <f t="shared" si="17"/>
        <v>-36148</v>
      </c>
      <c r="I86" s="141" t="s">
        <v>450</v>
      </c>
      <c r="J86" s="142" t="s">
        <v>451</v>
      </c>
      <c r="K86" s="141">
        <v>-36148</v>
      </c>
      <c r="L86" s="141" t="s">
        <v>452</v>
      </c>
      <c r="M86" s="142" t="s">
        <v>223</v>
      </c>
      <c r="N86" s="142"/>
      <c r="O86" s="143" t="s">
        <v>382</v>
      </c>
      <c r="P86" s="143" t="s">
        <v>447</v>
      </c>
    </row>
    <row r="87" spans="1:16" ht="12.75" customHeight="1" thickBot="1" x14ac:dyDescent="0.25">
      <c r="A87" s="21" t="str">
        <f t="shared" si="12"/>
        <v> BBS 68 </v>
      </c>
      <c r="B87" s="5" t="str">
        <f t="shared" si="13"/>
        <v>I</v>
      </c>
      <c r="C87" s="21">
        <f t="shared" si="14"/>
        <v>45564.385000000002</v>
      </c>
      <c r="D87" s="32" t="str">
        <f t="shared" si="15"/>
        <v>vis</v>
      </c>
      <c r="E87" s="140">
        <f>VLOOKUP(C87,A!C$21:E$973,3,FALSE)</f>
        <v>63714.539296514318</v>
      </c>
      <c r="F87" s="5" t="s">
        <v>110</v>
      </c>
      <c r="G87" s="32" t="str">
        <f t="shared" si="16"/>
        <v>45564.385</v>
      </c>
      <c r="H87" s="21">
        <f t="shared" si="17"/>
        <v>-36023</v>
      </c>
      <c r="I87" s="141" t="s">
        <v>453</v>
      </c>
      <c r="J87" s="142" t="s">
        <v>454</v>
      </c>
      <c r="K87" s="141">
        <v>-36023</v>
      </c>
      <c r="L87" s="141" t="s">
        <v>452</v>
      </c>
      <c r="M87" s="142" t="s">
        <v>223</v>
      </c>
      <c r="N87" s="142"/>
      <c r="O87" s="143" t="s">
        <v>224</v>
      </c>
      <c r="P87" s="143" t="s">
        <v>455</v>
      </c>
    </row>
    <row r="88" spans="1:16" ht="12.75" customHeight="1" thickBot="1" x14ac:dyDescent="0.25">
      <c r="A88" s="21" t="str">
        <f t="shared" si="12"/>
        <v> BBS 69 </v>
      </c>
      <c r="B88" s="5" t="str">
        <f t="shared" si="13"/>
        <v>I</v>
      </c>
      <c r="C88" s="21">
        <f t="shared" si="14"/>
        <v>45612.322999999997</v>
      </c>
      <c r="D88" s="32" t="str">
        <f t="shared" si="15"/>
        <v>vis</v>
      </c>
      <c r="E88" s="140">
        <f>VLOOKUP(C88,A!C$21:E$973,3,FALSE)</f>
        <v>63896.51871080009</v>
      </c>
      <c r="F88" s="5" t="s">
        <v>110</v>
      </c>
      <c r="G88" s="32" t="str">
        <f t="shared" si="16"/>
        <v>45612.323</v>
      </c>
      <c r="H88" s="21">
        <f t="shared" si="17"/>
        <v>-35841</v>
      </c>
      <c r="I88" s="141" t="s">
        <v>456</v>
      </c>
      <c r="J88" s="142" t="s">
        <v>457</v>
      </c>
      <c r="K88" s="141">
        <v>-35841</v>
      </c>
      <c r="L88" s="141" t="s">
        <v>375</v>
      </c>
      <c r="M88" s="142" t="s">
        <v>223</v>
      </c>
      <c r="N88" s="142"/>
      <c r="O88" s="143" t="s">
        <v>224</v>
      </c>
      <c r="P88" s="143" t="s">
        <v>458</v>
      </c>
    </row>
    <row r="89" spans="1:16" ht="12.75" customHeight="1" thickBot="1" x14ac:dyDescent="0.25">
      <c r="A89" s="21" t="str">
        <f t="shared" si="12"/>
        <v> BBS 69 </v>
      </c>
      <c r="B89" s="5" t="str">
        <f t="shared" si="13"/>
        <v>I</v>
      </c>
      <c r="C89" s="21">
        <f t="shared" si="14"/>
        <v>45621.279999999999</v>
      </c>
      <c r="D89" s="32" t="str">
        <f t="shared" si="15"/>
        <v>vis</v>
      </c>
      <c r="E89" s="140">
        <f>VLOOKUP(C89,A!C$21:E$973,3,FALSE)</f>
        <v>63930.520747050206</v>
      </c>
      <c r="F89" s="5" t="s">
        <v>110</v>
      </c>
      <c r="G89" s="32" t="str">
        <f t="shared" si="16"/>
        <v>45621.280</v>
      </c>
      <c r="H89" s="21">
        <f t="shared" si="17"/>
        <v>-35807</v>
      </c>
      <c r="I89" s="141" t="s">
        <v>459</v>
      </c>
      <c r="J89" s="142" t="s">
        <v>460</v>
      </c>
      <c r="K89" s="141">
        <v>-35807</v>
      </c>
      <c r="L89" s="141" t="s">
        <v>381</v>
      </c>
      <c r="M89" s="142" t="s">
        <v>223</v>
      </c>
      <c r="N89" s="142"/>
      <c r="O89" s="143" t="s">
        <v>224</v>
      </c>
      <c r="P89" s="143" t="s">
        <v>458</v>
      </c>
    </row>
    <row r="90" spans="1:16" ht="12.75" customHeight="1" thickBot="1" x14ac:dyDescent="0.25">
      <c r="A90" s="21" t="str">
        <f t="shared" si="12"/>
        <v> BBS 71 </v>
      </c>
      <c r="B90" s="5" t="str">
        <f t="shared" si="13"/>
        <v>I</v>
      </c>
      <c r="C90" s="21">
        <f t="shared" si="14"/>
        <v>45790.658000000003</v>
      </c>
      <c r="D90" s="32" t="str">
        <f t="shared" si="15"/>
        <v>vis</v>
      </c>
      <c r="E90" s="140">
        <f>VLOOKUP(C90,A!C$21:E$973,3,FALSE)</f>
        <v>64573.503542179322</v>
      </c>
      <c r="F90" s="5" t="s">
        <v>110</v>
      </c>
      <c r="G90" s="32" t="str">
        <f t="shared" si="16"/>
        <v>45790.658</v>
      </c>
      <c r="H90" s="21">
        <f t="shared" si="17"/>
        <v>-35164</v>
      </c>
      <c r="I90" s="141" t="s">
        <v>461</v>
      </c>
      <c r="J90" s="142" t="s">
        <v>462</v>
      </c>
      <c r="K90" s="141">
        <v>-35164</v>
      </c>
      <c r="L90" s="141" t="s">
        <v>367</v>
      </c>
      <c r="M90" s="142" t="s">
        <v>223</v>
      </c>
      <c r="N90" s="142"/>
      <c r="O90" s="143" t="s">
        <v>224</v>
      </c>
      <c r="P90" s="143" t="s">
        <v>463</v>
      </c>
    </row>
    <row r="91" spans="1:16" ht="12.75" customHeight="1" thickBot="1" x14ac:dyDescent="0.25">
      <c r="A91" s="21" t="str">
        <f t="shared" si="12"/>
        <v> BBS 72 </v>
      </c>
      <c r="B91" s="5" t="str">
        <f t="shared" si="13"/>
        <v>II</v>
      </c>
      <c r="C91" s="21">
        <f t="shared" si="14"/>
        <v>45830.567000000003</v>
      </c>
      <c r="D91" s="32" t="str">
        <f t="shared" si="15"/>
        <v>vis</v>
      </c>
      <c r="E91" s="140">
        <f>VLOOKUP(C91,A!C$21:E$973,3,FALSE)</f>
        <v>64725.003739199048</v>
      </c>
      <c r="F91" s="5" t="s">
        <v>110</v>
      </c>
      <c r="G91" s="32" t="str">
        <f t="shared" si="16"/>
        <v>45830.567</v>
      </c>
      <c r="H91" s="21">
        <f t="shared" si="17"/>
        <v>-35012.5</v>
      </c>
      <c r="I91" s="141" t="s">
        <v>464</v>
      </c>
      <c r="J91" s="142" t="s">
        <v>465</v>
      </c>
      <c r="K91" s="141">
        <v>-35012.5</v>
      </c>
      <c r="L91" s="141" t="s">
        <v>367</v>
      </c>
      <c r="M91" s="142" t="s">
        <v>223</v>
      </c>
      <c r="N91" s="142"/>
      <c r="O91" s="143" t="s">
        <v>224</v>
      </c>
      <c r="P91" s="143" t="s">
        <v>466</v>
      </c>
    </row>
    <row r="92" spans="1:16" ht="12.75" customHeight="1" thickBot="1" x14ac:dyDescent="0.25">
      <c r="A92" s="21" t="str">
        <f t="shared" si="12"/>
        <v> BBS 72 </v>
      </c>
      <c r="B92" s="5" t="str">
        <f t="shared" si="13"/>
        <v>I</v>
      </c>
      <c r="C92" s="21">
        <f t="shared" si="14"/>
        <v>45861.525999999998</v>
      </c>
      <c r="D92" s="32" t="str">
        <f t="shared" si="15"/>
        <v>vis</v>
      </c>
      <c r="E92" s="140">
        <f>VLOOKUP(C92,A!C$21:E$973,3,FALSE)</f>
        <v>64842.52847295667</v>
      </c>
      <c r="F92" s="5" t="s">
        <v>110</v>
      </c>
      <c r="G92" s="32" t="str">
        <f t="shared" si="16"/>
        <v>45861.526</v>
      </c>
      <c r="H92" s="21">
        <f t="shared" si="17"/>
        <v>-34895</v>
      </c>
      <c r="I92" s="141" t="s">
        <v>467</v>
      </c>
      <c r="J92" s="142" t="s">
        <v>468</v>
      </c>
      <c r="K92" s="141">
        <v>-34895</v>
      </c>
      <c r="L92" s="141" t="s">
        <v>452</v>
      </c>
      <c r="M92" s="142" t="s">
        <v>223</v>
      </c>
      <c r="N92" s="142"/>
      <c r="O92" s="143" t="s">
        <v>224</v>
      </c>
      <c r="P92" s="143" t="s">
        <v>466</v>
      </c>
    </row>
    <row r="93" spans="1:16" ht="12.75" customHeight="1" thickBot="1" x14ac:dyDescent="0.25">
      <c r="A93" s="21" t="str">
        <f t="shared" si="12"/>
        <v> BBS 73 </v>
      </c>
      <c r="B93" s="5" t="str">
        <f t="shared" si="13"/>
        <v>I</v>
      </c>
      <c r="C93" s="21">
        <f t="shared" si="14"/>
        <v>45897.347999999998</v>
      </c>
      <c r="D93" s="32" t="str">
        <f t="shared" si="15"/>
        <v>vis</v>
      </c>
      <c r="E93" s="140">
        <f>VLOOKUP(C93,A!C$21:E$973,3,FALSE)</f>
        <v>64978.513841110231</v>
      </c>
      <c r="F93" s="5" t="s">
        <v>110</v>
      </c>
      <c r="G93" s="32" t="str">
        <f t="shared" si="16"/>
        <v>45897.348</v>
      </c>
      <c r="H93" s="21">
        <f t="shared" si="17"/>
        <v>-34759</v>
      </c>
      <c r="I93" s="141" t="s">
        <v>469</v>
      </c>
      <c r="J93" s="142" t="s">
        <v>470</v>
      </c>
      <c r="K93" s="141">
        <v>-34759</v>
      </c>
      <c r="L93" s="141" t="s">
        <v>392</v>
      </c>
      <c r="M93" s="142" t="s">
        <v>223</v>
      </c>
      <c r="N93" s="142"/>
      <c r="O93" s="143" t="s">
        <v>224</v>
      </c>
      <c r="P93" s="143" t="s">
        <v>471</v>
      </c>
    </row>
    <row r="94" spans="1:16" ht="12.75" customHeight="1" thickBot="1" x14ac:dyDescent="0.25">
      <c r="A94" s="21" t="str">
        <f t="shared" si="12"/>
        <v> BBS 73 </v>
      </c>
      <c r="B94" s="5" t="str">
        <f t="shared" si="13"/>
        <v>I</v>
      </c>
      <c r="C94" s="21">
        <f t="shared" si="14"/>
        <v>45897.35</v>
      </c>
      <c r="D94" s="32" t="str">
        <f t="shared" si="15"/>
        <v>vis</v>
      </c>
      <c r="E94" s="140">
        <f>VLOOKUP(C94,A!C$21:E$973,3,FALSE)</f>
        <v>64978.521433392525</v>
      </c>
      <c r="F94" s="5" t="s">
        <v>110</v>
      </c>
      <c r="G94" s="32" t="str">
        <f t="shared" si="16"/>
        <v>45897.350</v>
      </c>
      <c r="H94" s="21">
        <f t="shared" si="17"/>
        <v>-34759</v>
      </c>
      <c r="I94" s="141" t="s">
        <v>472</v>
      </c>
      <c r="J94" s="142" t="s">
        <v>473</v>
      </c>
      <c r="K94" s="141">
        <v>-34759</v>
      </c>
      <c r="L94" s="141" t="s">
        <v>474</v>
      </c>
      <c r="M94" s="142" t="s">
        <v>223</v>
      </c>
      <c r="N94" s="142"/>
      <c r="O94" s="143" t="s">
        <v>382</v>
      </c>
      <c r="P94" s="143" t="s">
        <v>471</v>
      </c>
    </row>
    <row r="95" spans="1:16" ht="12.75" customHeight="1" thickBot="1" x14ac:dyDescent="0.25">
      <c r="A95" s="21" t="str">
        <f t="shared" si="12"/>
        <v> BBS 73 </v>
      </c>
      <c r="B95" s="5" t="str">
        <f t="shared" si="13"/>
        <v>II</v>
      </c>
      <c r="C95" s="21">
        <f t="shared" si="14"/>
        <v>45907.476999999999</v>
      </c>
      <c r="D95" s="32" t="str">
        <f t="shared" si="15"/>
        <v>vis</v>
      </c>
      <c r="E95" s="140">
        <f>VLOOKUP(C95,A!C$21:E$973,3,FALSE)</f>
        <v>65016.964954784162</v>
      </c>
      <c r="F95" s="5" t="s">
        <v>110</v>
      </c>
      <c r="G95" s="32" t="str">
        <f t="shared" si="16"/>
        <v>45907.477</v>
      </c>
      <c r="H95" s="21">
        <f t="shared" si="17"/>
        <v>-34720.5</v>
      </c>
      <c r="I95" s="141" t="s">
        <v>475</v>
      </c>
      <c r="J95" s="142" t="s">
        <v>476</v>
      </c>
      <c r="K95" s="141">
        <v>-34720.5</v>
      </c>
      <c r="L95" s="141" t="s">
        <v>320</v>
      </c>
      <c r="M95" s="142" t="s">
        <v>223</v>
      </c>
      <c r="N95" s="142"/>
      <c r="O95" s="143" t="s">
        <v>368</v>
      </c>
      <c r="P95" s="143" t="s">
        <v>471</v>
      </c>
    </row>
    <row r="96" spans="1:16" ht="12.75" customHeight="1" thickBot="1" x14ac:dyDescent="0.25">
      <c r="A96" s="21" t="str">
        <f t="shared" si="12"/>
        <v> BBS 78 </v>
      </c>
      <c r="B96" s="5" t="str">
        <f t="shared" si="13"/>
        <v>I</v>
      </c>
      <c r="C96" s="21">
        <f t="shared" si="14"/>
        <v>46342.281999999999</v>
      </c>
      <c r="D96" s="32" t="str">
        <f t="shared" si="15"/>
        <v>vis</v>
      </c>
      <c r="E96" s="140">
        <f>VLOOKUP(C96,A!C$21:E$973,3,FALSE)</f>
        <v>66667.5461060323</v>
      </c>
      <c r="F96" s="5" t="s">
        <v>110</v>
      </c>
      <c r="G96" s="32" t="str">
        <f t="shared" si="16"/>
        <v>46342.282</v>
      </c>
      <c r="H96" s="21">
        <f t="shared" si="17"/>
        <v>-33070</v>
      </c>
      <c r="I96" s="141" t="s">
        <v>477</v>
      </c>
      <c r="J96" s="142" t="s">
        <v>478</v>
      </c>
      <c r="K96" s="141">
        <v>-33070</v>
      </c>
      <c r="L96" s="141" t="s">
        <v>479</v>
      </c>
      <c r="M96" s="142" t="s">
        <v>223</v>
      </c>
      <c r="N96" s="142"/>
      <c r="O96" s="143" t="s">
        <v>224</v>
      </c>
      <c r="P96" s="143" t="s">
        <v>480</v>
      </c>
    </row>
    <row r="97" spans="1:16" ht="12.75" customHeight="1" thickBot="1" x14ac:dyDescent="0.25">
      <c r="A97" s="21" t="str">
        <f t="shared" si="12"/>
        <v> BBS 80 </v>
      </c>
      <c r="B97" s="5" t="str">
        <f t="shared" si="13"/>
        <v>II</v>
      </c>
      <c r="C97" s="21">
        <f t="shared" si="14"/>
        <v>46590.548999999999</v>
      </c>
      <c r="D97" s="32" t="str">
        <f t="shared" si="15"/>
        <v>vis</v>
      </c>
      <c r="E97" s="140">
        <f>VLOOKUP(C97,A!C$21:E$973,3,FALSE)</f>
        <v>67610.002680075646</v>
      </c>
      <c r="F97" s="5" t="s">
        <v>110</v>
      </c>
      <c r="G97" s="32" t="str">
        <f t="shared" si="16"/>
        <v>46590.549</v>
      </c>
      <c r="H97" s="21">
        <f t="shared" si="17"/>
        <v>-32127.5</v>
      </c>
      <c r="I97" s="141" t="s">
        <v>481</v>
      </c>
      <c r="J97" s="142" t="s">
        <v>482</v>
      </c>
      <c r="K97" s="141">
        <v>-32127.5</v>
      </c>
      <c r="L97" s="141" t="s">
        <v>452</v>
      </c>
      <c r="M97" s="142" t="s">
        <v>223</v>
      </c>
      <c r="N97" s="142"/>
      <c r="O97" s="143" t="s">
        <v>224</v>
      </c>
      <c r="P97" s="143" t="s">
        <v>483</v>
      </c>
    </row>
    <row r="98" spans="1:16" ht="12.75" customHeight="1" thickBot="1" x14ac:dyDescent="0.25">
      <c r="A98" s="21" t="str">
        <f t="shared" si="12"/>
        <v> BBS 81 </v>
      </c>
      <c r="B98" s="5" t="str">
        <f t="shared" si="13"/>
        <v>I</v>
      </c>
      <c r="C98" s="21">
        <f t="shared" si="14"/>
        <v>46678.402000000002</v>
      </c>
      <c r="D98" s="32" t="str">
        <f t="shared" si="15"/>
        <v>vis</v>
      </c>
      <c r="E98" s="140">
        <f>VLOOKUP(C98,A!C$21:E$973,3,FALSE)</f>
        <v>67943.505068228056</v>
      </c>
      <c r="F98" s="5" t="s">
        <v>110</v>
      </c>
      <c r="G98" s="32" t="str">
        <f t="shared" si="16"/>
        <v>46678.402</v>
      </c>
      <c r="H98" s="21">
        <f t="shared" si="17"/>
        <v>-31794</v>
      </c>
      <c r="I98" s="141" t="s">
        <v>484</v>
      </c>
      <c r="J98" s="142" t="s">
        <v>485</v>
      </c>
      <c r="K98" s="141">
        <v>-31794</v>
      </c>
      <c r="L98" s="141" t="s">
        <v>486</v>
      </c>
      <c r="M98" s="142" t="s">
        <v>223</v>
      </c>
      <c r="N98" s="142"/>
      <c r="O98" s="143" t="s">
        <v>224</v>
      </c>
      <c r="P98" s="143" t="s">
        <v>487</v>
      </c>
    </row>
    <row r="99" spans="1:16" ht="12.75" customHeight="1" thickBot="1" x14ac:dyDescent="0.25">
      <c r="A99" s="21" t="str">
        <f t="shared" si="12"/>
        <v> BBS 83 </v>
      </c>
      <c r="B99" s="5" t="str">
        <f t="shared" si="13"/>
        <v>I</v>
      </c>
      <c r="C99" s="21">
        <f t="shared" si="14"/>
        <v>46907.584999999999</v>
      </c>
      <c r="D99" s="32" t="str">
        <f t="shared" si="15"/>
        <v>vis</v>
      </c>
      <c r="E99" s="140">
        <f>VLOOKUP(C99,A!C$21:E$973,3,FALSE)</f>
        <v>68813.516084629649</v>
      </c>
      <c r="F99" s="5" t="s">
        <v>110</v>
      </c>
      <c r="G99" s="32" t="str">
        <f t="shared" si="16"/>
        <v>46907.585</v>
      </c>
      <c r="H99" s="21">
        <f t="shared" si="17"/>
        <v>-30924</v>
      </c>
      <c r="I99" s="141" t="s">
        <v>488</v>
      </c>
      <c r="J99" s="142" t="s">
        <v>489</v>
      </c>
      <c r="K99" s="141">
        <v>-30924</v>
      </c>
      <c r="L99" s="141" t="s">
        <v>490</v>
      </c>
      <c r="M99" s="142" t="s">
        <v>223</v>
      </c>
      <c r="N99" s="142"/>
      <c r="O99" s="143" t="s">
        <v>224</v>
      </c>
      <c r="P99" s="143" t="s">
        <v>491</v>
      </c>
    </row>
    <row r="100" spans="1:16" ht="12.75" customHeight="1" thickBot="1" x14ac:dyDescent="0.25">
      <c r="A100" s="21" t="str">
        <f t="shared" si="12"/>
        <v> BBS 84 </v>
      </c>
      <c r="B100" s="5" t="str">
        <f t="shared" si="13"/>
        <v>I</v>
      </c>
      <c r="C100" s="21">
        <f t="shared" si="14"/>
        <v>47007.42</v>
      </c>
      <c r="D100" s="32" t="str">
        <f t="shared" si="15"/>
        <v>vis</v>
      </c>
      <c r="E100" s="140">
        <f>VLOOKUP(C100,A!C$21:E$973,3,FALSE)</f>
        <v>69192.503836000629</v>
      </c>
      <c r="F100" s="5" t="s">
        <v>110</v>
      </c>
      <c r="G100" s="32" t="str">
        <f t="shared" si="16"/>
        <v>47007.420</v>
      </c>
      <c r="H100" s="21">
        <f t="shared" si="17"/>
        <v>-30545</v>
      </c>
      <c r="I100" s="141" t="s">
        <v>492</v>
      </c>
      <c r="J100" s="142" t="s">
        <v>493</v>
      </c>
      <c r="K100" s="141">
        <v>-30545</v>
      </c>
      <c r="L100" s="141" t="s">
        <v>494</v>
      </c>
      <c r="M100" s="142" t="s">
        <v>223</v>
      </c>
      <c r="N100" s="142"/>
      <c r="O100" s="143" t="s">
        <v>224</v>
      </c>
      <c r="P100" s="143" t="s">
        <v>495</v>
      </c>
    </row>
    <row r="101" spans="1:16" ht="12.75" customHeight="1" thickBot="1" x14ac:dyDescent="0.25">
      <c r="A101" s="21" t="str">
        <f t="shared" si="12"/>
        <v> BBS 85 </v>
      </c>
      <c r="B101" s="5" t="str">
        <f t="shared" si="13"/>
        <v>I</v>
      </c>
      <c r="C101" s="21">
        <f t="shared" si="14"/>
        <v>47037.442000000003</v>
      </c>
      <c r="D101" s="32" t="str">
        <f t="shared" si="15"/>
        <v>vis</v>
      </c>
      <c r="E101" s="140">
        <f>VLOOKUP(C101,A!C$21:E$973,3,FALSE)</f>
        <v>69306.471585503925</v>
      </c>
      <c r="F101" s="5" t="s">
        <v>110</v>
      </c>
      <c r="G101" s="32" t="str">
        <f t="shared" si="16"/>
        <v>47037.442</v>
      </c>
      <c r="H101" s="21">
        <f t="shared" si="17"/>
        <v>-30431</v>
      </c>
      <c r="I101" s="141" t="s">
        <v>496</v>
      </c>
      <c r="J101" s="142" t="s">
        <v>497</v>
      </c>
      <c r="K101" s="141">
        <v>-30431</v>
      </c>
      <c r="L101" s="141" t="s">
        <v>381</v>
      </c>
      <c r="M101" s="142" t="s">
        <v>223</v>
      </c>
      <c r="N101" s="142"/>
      <c r="O101" s="143" t="s">
        <v>224</v>
      </c>
      <c r="P101" s="143" t="s">
        <v>498</v>
      </c>
    </row>
    <row r="102" spans="1:16" ht="12.75" customHeight="1" thickBot="1" x14ac:dyDescent="0.25">
      <c r="A102" s="21" t="str">
        <f t="shared" si="12"/>
        <v> BBS 88 </v>
      </c>
      <c r="B102" s="5" t="str">
        <f t="shared" si="13"/>
        <v>I</v>
      </c>
      <c r="C102" s="21">
        <f t="shared" si="14"/>
        <v>47304.557000000001</v>
      </c>
      <c r="D102" s="32" t="str">
        <f t="shared" si="15"/>
        <v>vis</v>
      </c>
      <c r="E102" s="140">
        <f>VLOOKUP(C102,A!C$21:E$973,3,FALSE)</f>
        <v>70320.477827878407</v>
      </c>
      <c r="F102" s="5" t="s">
        <v>110</v>
      </c>
      <c r="G102" s="32" t="str">
        <f t="shared" si="16"/>
        <v>47304.557</v>
      </c>
      <c r="H102" s="21">
        <f t="shared" si="17"/>
        <v>-29417</v>
      </c>
      <c r="I102" s="141" t="s">
        <v>499</v>
      </c>
      <c r="J102" s="142" t="s">
        <v>500</v>
      </c>
      <c r="K102" s="141">
        <v>-29417</v>
      </c>
      <c r="L102" s="141" t="s">
        <v>452</v>
      </c>
      <c r="M102" s="142" t="s">
        <v>223</v>
      </c>
      <c r="N102" s="142"/>
      <c r="O102" s="143" t="s">
        <v>224</v>
      </c>
      <c r="P102" s="143" t="s">
        <v>501</v>
      </c>
    </row>
    <row r="103" spans="1:16" ht="12.75" customHeight="1" thickBot="1" x14ac:dyDescent="0.25">
      <c r="A103" s="21" t="str">
        <f t="shared" si="12"/>
        <v> BBS 92 </v>
      </c>
      <c r="B103" s="5" t="str">
        <f t="shared" si="13"/>
        <v>II</v>
      </c>
      <c r="C103" s="21">
        <f t="shared" si="14"/>
        <v>47692.453000000001</v>
      </c>
      <c r="D103" s="32" t="str">
        <f t="shared" si="15"/>
        <v>vis</v>
      </c>
      <c r="E103" s="140">
        <f>VLOOKUP(C103,A!C$21:E$973,3,FALSE)</f>
        <v>71792.985794080611</v>
      </c>
      <c r="F103" s="5" t="s">
        <v>110</v>
      </c>
      <c r="G103" s="32" t="str">
        <f t="shared" si="16"/>
        <v>47692.453</v>
      </c>
      <c r="H103" s="21">
        <f t="shared" si="17"/>
        <v>-27944.5</v>
      </c>
      <c r="I103" s="141" t="s">
        <v>502</v>
      </c>
      <c r="J103" s="142" t="s">
        <v>503</v>
      </c>
      <c r="K103" s="141">
        <v>-27944.5</v>
      </c>
      <c r="L103" s="141" t="s">
        <v>504</v>
      </c>
      <c r="M103" s="142" t="s">
        <v>223</v>
      </c>
      <c r="N103" s="142"/>
      <c r="O103" s="143" t="s">
        <v>224</v>
      </c>
      <c r="P103" s="143" t="s">
        <v>505</v>
      </c>
    </row>
    <row r="104" spans="1:16" ht="12.75" customHeight="1" thickBot="1" x14ac:dyDescent="0.25">
      <c r="A104" s="21" t="str">
        <f t="shared" si="12"/>
        <v> BBS 94 </v>
      </c>
      <c r="B104" s="5" t="str">
        <f t="shared" si="13"/>
        <v>II</v>
      </c>
      <c r="C104" s="21">
        <f t="shared" si="14"/>
        <v>47956.665000000001</v>
      </c>
      <c r="D104" s="32" t="str">
        <f t="shared" si="15"/>
        <v>vis</v>
      </c>
      <c r="E104" s="140">
        <f>VLOOKUP(C104,A!C$21:E$973,3,FALSE)</f>
        <v>72795.971838706522</v>
      </c>
      <c r="F104" s="5" t="s">
        <v>110</v>
      </c>
      <c r="G104" s="32" t="str">
        <f t="shared" si="16"/>
        <v>47956.665</v>
      </c>
      <c r="H104" s="21">
        <f t="shared" si="17"/>
        <v>-26941.5</v>
      </c>
      <c r="I104" s="141" t="s">
        <v>506</v>
      </c>
      <c r="J104" s="142" t="s">
        <v>507</v>
      </c>
      <c r="K104" s="141">
        <v>-26941.5</v>
      </c>
      <c r="L104" s="141" t="s">
        <v>219</v>
      </c>
      <c r="M104" s="142" t="s">
        <v>223</v>
      </c>
      <c r="N104" s="142"/>
      <c r="O104" s="143" t="s">
        <v>224</v>
      </c>
      <c r="P104" s="143" t="s">
        <v>508</v>
      </c>
    </row>
    <row r="105" spans="1:16" ht="12.75" customHeight="1" thickBot="1" x14ac:dyDescent="0.25">
      <c r="A105" s="21" t="str">
        <f t="shared" si="12"/>
        <v> BBS 95 </v>
      </c>
      <c r="B105" s="5" t="str">
        <f t="shared" si="13"/>
        <v>I</v>
      </c>
      <c r="C105" s="21">
        <f t="shared" si="14"/>
        <v>48067.436999999998</v>
      </c>
      <c r="D105" s="32" t="str">
        <f t="shared" si="15"/>
        <v>vis</v>
      </c>
      <c r="E105" s="140">
        <f>VLOOKUP(C105,A!C$21:E$973,3,FALSE)</f>
        <v>73216.477985797872</v>
      </c>
      <c r="F105" s="5" t="s">
        <v>110</v>
      </c>
      <c r="G105" s="32" t="str">
        <f t="shared" si="16"/>
        <v>48067.437</v>
      </c>
      <c r="H105" s="21">
        <f t="shared" si="17"/>
        <v>-26521</v>
      </c>
      <c r="I105" s="141" t="s">
        <v>509</v>
      </c>
      <c r="J105" s="142" t="s">
        <v>510</v>
      </c>
      <c r="K105" s="141">
        <v>-26521</v>
      </c>
      <c r="L105" s="141" t="s">
        <v>490</v>
      </c>
      <c r="M105" s="142" t="s">
        <v>223</v>
      </c>
      <c r="N105" s="142"/>
      <c r="O105" s="143" t="s">
        <v>224</v>
      </c>
      <c r="P105" s="143" t="s">
        <v>511</v>
      </c>
    </row>
    <row r="106" spans="1:16" ht="12.75" customHeight="1" thickBot="1" x14ac:dyDescent="0.25">
      <c r="A106" s="21" t="str">
        <f t="shared" si="12"/>
        <v> BBS 96 </v>
      </c>
      <c r="B106" s="5" t="str">
        <f t="shared" si="13"/>
        <v>II</v>
      </c>
      <c r="C106" s="21">
        <f t="shared" si="14"/>
        <v>48119.466</v>
      </c>
      <c r="D106" s="32" t="str">
        <f t="shared" si="15"/>
        <v>vis</v>
      </c>
      <c r="E106" s="140">
        <f>VLOOKUP(C106,A!C$21:E$973,3,FALSE)</f>
        <v>73413.98741351442</v>
      </c>
      <c r="F106" s="5" t="s">
        <v>110</v>
      </c>
      <c r="G106" s="32" t="str">
        <f t="shared" si="16"/>
        <v>48119.466</v>
      </c>
      <c r="H106" s="21">
        <f t="shared" si="17"/>
        <v>-26323.5</v>
      </c>
      <c r="I106" s="141" t="s">
        <v>512</v>
      </c>
      <c r="J106" s="142" t="s">
        <v>513</v>
      </c>
      <c r="K106" s="141">
        <v>-26323.5</v>
      </c>
      <c r="L106" s="141" t="s">
        <v>514</v>
      </c>
      <c r="M106" s="142" t="s">
        <v>223</v>
      </c>
      <c r="N106" s="142"/>
      <c r="O106" s="143" t="s">
        <v>224</v>
      </c>
      <c r="P106" s="143" t="s">
        <v>515</v>
      </c>
    </row>
    <row r="107" spans="1:16" ht="12.75" customHeight="1" thickBot="1" x14ac:dyDescent="0.25">
      <c r="A107" s="21" t="str">
        <f t="shared" ref="A107:A124" si="18">P107</f>
        <v> BBS 104 </v>
      </c>
      <c r="B107" s="5" t="str">
        <f t="shared" ref="B107:B124" si="19">IF(H107=INT(H107),"I","II")</f>
        <v>I</v>
      </c>
      <c r="C107" s="21">
        <f t="shared" ref="C107:C124" si="20">1*G107</f>
        <v>49185.41</v>
      </c>
      <c r="D107" s="32" t="str">
        <f t="shared" ref="D107:D124" si="21">VLOOKUP(F107,I$1:J$5,2,FALSE)</f>
        <v>vis</v>
      </c>
      <c r="E107" s="140">
        <f>VLOOKUP(C107,A!C$21:E$973,3,FALSE)</f>
        <v>77460.461291887594</v>
      </c>
      <c r="F107" s="5" t="s">
        <v>110</v>
      </c>
      <c r="G107" s="32" t="str">
        <f t="shared" ref="G107:G124" si="22">MID(I107,3,LEN(I107)-3)</f>
        <v>49185.410</v>
      </c>
      <c r="H107" s="21">
        <f t="shared" ref="H107:H124" si="23">1*K107</f>
        <v>-22277</v>
      </c>
      <c r="I107" s="141" t="s">
        <v>516</v>
      </c>
      <c r="J107" s="142" t="s">
        <v>517</v>
      </c>
      <c r="K107" s="141">
        <v>-22277</v>
      </c>
      <c r="L107" s="141" t="s">
        <v>518</v>
      </c>
      <c r="M107" s="142" t="s">
        <v>223</v>
      </c>
      <c r="N107" s="142"/>
      <c r="O107" s="143" t="s">
        <v>224</v>
      </c>
      <c r="P107" s="143" t="s">
        <v>519</v>
      </c>
    </row>
    <row r="108" spans="1:16" ht="12.75" customHeight="1" thickBot="1" x14ac:dyDescent="0.25">
      <c r="A108" s="21" t="str">
        <f t="shared" si="18"/>
        <v> BBS 109 </v>
      </c>
      <c r="B108" s="5" t="str">
        <f t="shared" si="19"/>
        <v>I</v>
      </c>
      <c r="C108" s="21">
        <f t="shared" si="20"/>
        <v>49836.586000000003</v>
      </c>
      <c r="D108" s="32" t="str">
        <f t="shared" si="21"/>
        <v>vis</v>
      </c>
      <c r="E108" s="140">
        <f>VLOOKUP(C108,A!C$21:E$973,3,FALSE)</f>
        <v>79932.417299167064</v>
      </c>
      <c r="F108" s="5" t="s">
        <v>110</v>
      </c>
      <c r="G108" s="32" t="str">
        <f t="shared" si="22"/>
        <v>49836.586</v>
      </c>
      <c r="H108" s="21">
        <f t="shared" si="23"/>
        <v>-19805</v>
      </c>
      <c r="I108" s="141" t="s">
        <v>520</v>
      </c>
      <c r="J108" s="142" t="s">
        <v>521</v>
      </c>
      <c r="K108" s="141">
        <v>-19805</v>
      </c>
      <c r="L108" s="141" t="s">
        <v>522</v>
      </c>
      <c r="M108" s="142" t="s">
        <v>223</v>
      </c>
      <c r="N108" s="142"/>
      <c r="O108" s="143" t="s">
        <v>224</v>
      </c>
      <c r="P108" s="143" t="s">
        <v>523</v>
      </c>
    </row>
    <row r="109" spans="1:16" ht="12.75" customHeight="1" thickBot="1" x14ac:dyDescent="0.25">
      <c r="A109" s="21" t="str">
        <f t="shared" si="18"/>
        <v> BBS 117 </v>
      </c>
      <c r="B109" s="5" t="str">
        <f t="shared" si="19"/>
        <v>II</v>
      </c>
      <c r="C109" s="21">
        <f t="shared" si="20"/>
        <v>50988.406999999999</v>
      </c>
      <c r="D109" s="32" t="str">
        <f t="shared" si="21"/>
        <v>vis</v>
      </c>
      <c r="E109" s="140">
        <f>VLOOKUP(C109,A!C$21:E$973,3,FALSE)</f>
        <v>84304.892390786918</v>
      </c>
      <c r="F109" s="5" t="s">
        <v>110</v>
      </c>
      <c r="G109" s="32" t="str">
        <f t="shared" si="22"/>
        <v>50988.407</v>
      </c>
      <c r="H109" s="21">
        <f t="shared" si="23"/>
        <v>-15432.5</v>
      </c>
      <c r="I109" s="141" t="s">
        <v>524</v>
      </c>
      <c r="J109" s="142" t="s">
        <v>525</v>
      </c>
      <c r="K109" s="141">
        <v>-15432.5</v>
      </c>
      <c r="L109" s="141" t="s">
        <v>526</v>
      </c>
      <c r="M109" s="142" t="s">
        <v>223</v>
      </c>
      <c r="N109" s="142"/>
      <c r="O109" s="143" t="s">
        <v>224</v>
      </c>
      <c r="P109" s="143" t="s">
        <v>527</v>
      </c>
    </row>
    <row r="110" spans="1:16" ht="12.75" customHeight="1" thickBot="1" x14ac:dyDescent="0.25">
      <c r="A110" s="21" t="str">
        <f t="shared" si="18"/>
        <v>OEJV 0074 </v>
      </c>
      <c r="B110" s="5" t="str">
        <f t="shared" si="19"/>
        <v>II</v>
      </c>
      <c r="C110" s="21">
        <f t="shared" si="20"/>
        <v>51758.388500000001</v>
      </c>
      <c r="D110" s="32" t="str">
        <f t="shared" si="21"/>
        <v>vis</v>
      </c>
      <c r="E110" s="140">
        <f>VLOOKUP(C110,A!C$21:E$973,3,FALSE)</f>
        <v>87227.850845058987</v>
      </c>
      <c r="F110" s="5" t="s">
        <v>110</v>
      </c>
      <c r="G110" s="32" t="str">
        <f t="shared" si="22"/>
        <v>51758.38850</v>
      </c>
      <c r="H110" s="21">
        <f t="shared" si="23"/>
        <v>-12509.5</v>
      </c>
      <c r="I110" s="141" t="s">
        <v>528</v>
      </c>
      <c r="J110" s="142" t="s">
        <v>529</v>
      </c>
      <c r="K110" s="141">
        <v>-12509.5</v>
      </c>
      <c r="L110" s="141" t="s">
        <v>530</v>
      </c>
      <c r="M110" s="142" t="s">
        <v>531</v>
      </c>
      <c r="N110" s="142" t="s">
        <v>532</v>
      </c>
      <c r="O110" s="143" t="s">
        <v>533</v>
      </c>
      <c r="P110" s="144" t="s">
        <v>534</v>
      </c>
    </row>
    <row r="111" spans="1:16" ht="12.75" customHeight="1" thickBot="1" x14ac:dyDescent="0.25">
      <c r="A111" s="21" t="str">
        <f t="shared" si="18"/>
        <v>IBVS 5594 </v>
      </c>
      <c r="B111" s="5" t="str">
        <f t="shared" si="19"/>
        <v>I</v>
      </c>
      <c r="C111" s="21">
        <f t="shared" si="20"/>
        <v>52496.3704</v>
      </c>
      <c r="D111" s="32" t="str">
        <f t="shared" si="21"/>
        <v>vis</v>
      </c>
      <c r="E111" s="140">
        <f>VLOOKUP(C111,A!C$21:E$973,3,FALSE)</f>
        <v>90029.334301096256</v>
      </c>
      <c r="F111" s="5" t="s">
        <v>110</v>
      </c>
      <c r="G111" s="32" t="str">
        <f t="shared" si="22"/>
        <v>52496.3704</v>
      </c>
      <c r="H111" s="21">
        <f t="shared" si="23"/>
        <v>-9708</v>
      </c>
      <c r="I111" s="141" t="s">
        <v>542</v>
      </c>
      <c r="J111" s="142" t="s">
        <v>543</v>
      </c>
      <c r="K111" s="141">
        <v>-9708</v>
      </c>
      <c r="L111" s="141" t="s">
        <v>544</v>
      </c>
      <c r="M111" s="142" t="s">
        <v>545</v>
      </c>
      <c r="N111" s="142" t="s">
        <v>546</v>
      </c>
      <c r="O111" s="143" t="s">
        <v>547</v>
      </c>
      <c r="P111" s="144" t="s">
        <v>548</v>
      </c>
    </row>
    <row r="112" spans="1:16" ht="12.75" customHeight="1" thickBot="1" x14ac:dyDescent="0.25">
      <c r="A112" s="21" t="str">
        <f t="shared" si="18"/>
        <v>IBVS 5594 </v>
      </c>
      <c r="B112" s="5" t="str">
        <f t="shared" si="19"/>
        <v>II</v>
      </c>
      <c r="C112" s="21">
        <f t="shared" si="20"/>
        <v>52504.404499999997</v>
      </c>
      <c r="D112" s="32" t="str">
        <f t="shared" si="21"/>
        <v>vis</v>
      </c>
      <c r="E112" s="140">
        <f>VLOOKUP(C112,A!C$21:E$973,3,FALSE)</f>
        <v>90059.832878682166</v>
      </c>
      <c r="F112" s="5" t="s">
        <v>110</v>
      </c>
      <c r="G112" s="32" t="str">
        <f t="shared" si="22"/>
        <v>52504.4045</v>
      </c>
      <c r="H112" s="21">
        <f t="shared" si="23"/>
        <v>-9677.5</v>
      </c>
      <c r="I112" s="141" t="s">
        <v>549</v>
      </c>
      <c r="J112" s="142" t="s">
        <v>550</v>
      </c>
      <c r="K112" s="141">
        <v>-9677.5</v>
      </c>
      <c r="L112" s="141" t="s">
        <v>551</v>
      </c>
      <c r="M112" s="142" t="s">
        <v>545</v>
      </c>
      <c r="N112" s="142" t="s">
        <v>546</v>
      </c>
      <c r="O112" s="143" t="s">
        <v>547</v>
      </c>
      <c r="P112" s="144" t="s">
        <v>548</v>
      </c>
    </row>
    <row r="113" spans="1:30" ht="12.75" customHeight="1" thickBot="1" x14ac:dyDescent="0.25">
      <c r="A113" s="21" t="str">
        <f t="shared" si="18"/>
        <v>IBVS 5676 </v>
      </c>
      <c r="B113" s="5" t="str">
        <f t="shared" si="19"/>
        <v>I</v>
      </c>
      <c r="C113" s="21">
        <f t="shared" si="20"/>
        <v>52789.560299999997</v>
      </c>
      <c r="D113" s="32" t="str">
        <f t="shared" si="21"/>
        <v>vis</v>
      </c>
      <c r="E113" s="140">
        <f>VLOOKUP(C113,A!C$21:E$973,3,FALSE)</f>
        <v>91142.324544254268</v>
      </c>
      <c r="F113" s="5" t="s">
        <v>110</v>
      </c>
      <c r="G113" s="32" t="str">
        <f t="shared" si="22"/>
        <v>52789.5603</v>
      </c>
      <c r="H113" s="21">
        <f t="shared" si="23"/>
        <v>-8595</v>
      </c>
      <c r="I113" s="141" t="s">
        <v>552</v>
      </c>
      <c r="J113" s="142" t="s">
        <v>553</v>
      </c>
      <c r="K113" s="141">
        <v>-8595</v>
      </c>
      <c r="L113" s="141" t="s">
        <v>554</v>
      </c>
      <c r="M113" s="142" t="s">
        <v>545</v>
      </c>
      <c r="N113" s="142" t="s">
        <v>546</v>
      </c>
      <c r="O113" s="143" t="s">
        <v>555</v>
      </c>
      <c r="P113" s="144" t="s">
        <v>556</v>
      </c>
    </row>
    <row r="114" spans="1:30" ht="12.75" customHeight="1" thickBot="1" x14ac:dyDescent="0.25">
      <c r="A114" s="21" t="str">
        <f t="shared" si="18"/>
        <v> BBS 129 </v>
      </c>
      <c r="B114" s="5" t="str">
        <f t="shared" si="19"/>
        <v>II</v>
      </c>
      <c r="C114" s="21">
        <f t="shared" si="20"/>
        <v>52820.516000000003</v>
      </c>
      <c r="D114" s="32" t="str">
        <f t="shared" si="21"/>
        <v>vis</v>
      </c>
      <c r="E114" s="140">
        <f>VLOOKUP(C114,A!C$21:E$973,3,FALSE)</f>
        <v>91259.836750746152</v>
      </c>
      <c r="F114" s="5" t="s">
        <v>110</v>
      </c>
      <c r="G114" s="32" t="str">
        <f t="shared" si="22"/>
        <v>52820.516</v>
      </c>
      <c r="H114" s="21">
        <f t="shared" si="23"/>
        <v>-8477.5</v>
      </c>
      <c r="I114" s="141" t="s">
        <v>557</v>
      </c>
      <c r="J114" s="142" t="s">
        <v>558</v>
      </c>
      <c r="K114" s="141">
        <v>-8477.5</v>
      </c>
      <c r="L114" s="141" t="s">
        <v>540</v>
      </c>
      <c r="M114" s="142" t="s">
        <v>223</v>
      </c>
      <c r="N114" s="142"/>
      <c r="O114" s="143" t="s">
        <v>224</v>
      </c>
      <c r="P114" s="143" t="s">
        <v>559</v>
      </c>
    </row>
    <row r="115" spans="1:30" ht="12.75" customHeight="1" thickBot="1" x14ac:dyDescent="0.25">
      <c r="A115" s="21" t="str">
        <f t="shared" si="18"/>
        <v>IBVS 5676 </v>
      </c>
      <c r="B115" s="5" t="str">
        <f t="shared" si="19"/>
        <v>I</v>
      </c>
      <c r="C115" s="21">
        <f t="shared" si="20"/>
        <v>52847.513099999996</v>
      </c>
      <c r="D115" s="32" t="str">
        <f t="shared" si="21"/>
        <v>vis</v>
      </c>
      <c r="E115" s="140">
        <f>VLOOKUP(C115,A!C$21:E$973,3,FALSE)</f>
        <v>91362.321552895053</v>
      </c>
      <c r="F115" s="5" t="s">
        <v>110</v>
      </c>
      <c r="G115" s="32" t="str">
        <f t="shared" si="22"/>
        <v>52847.5131</v>
      </c>
      <c r="H115" s="21">
        <f t="shared" si="23"/>
        <v>-8375</v>
      </c>
      <c r="I115" s="141" t="s">
        <v>560</v>
      </c>
      <c r="J115" s="142" t="s">
        <v>561</v>
      </c>
      <c r="K115" s="141">
        <v>-8375</v>
      </c>
      <c r="L115" s="141" t="s">
        <v>562</v>
      </c>
      <c r="M115" s="142" t="s">
        <v>545</v>
      </c>
      <c r="N115" s="142" t="s">
        <v>546</v>
      </c>
      <c r="O115" s="143" t="s">
        <v>555</v>
      </c>
      <c r="P115" s="144" t="s">
        <v>556</v>
      </c>
    </row>
    <row r="116" spans="1:30" ht="12.75" customHeight="1" thickBot="1" x14ac:dyDescent="0.25">
      <c r="A116" s="21" t="str">
        <f t="shared" si="18"/>
        <v> BBS 130 </v>
      </c>
      <c r="B116" s="5" t="str">
        <f t="shared" si="19"/>
        <v>II</v>
      </c>
      <c r="C116" s="21">
        <f t="shared" si="20"/>
        <v>53149.52</v>
      </c>
      <c r="D116" s="32" t="str">
        <f t="shared" si="21"/>
        <v>vis</v>
      </c>
      <c r="E116" s="140">
        <f>VLOOKUP(C116,A!C$21:E$973,3,FALSE)</f>
        <v>92508.782372542657</v>
      </c>
      <c r="F116" s="5" t="s">
        <v>110</v>
      </c>
      <c r="G116" s="32" t="str">
        <f t="shared" si="22"/>
        <v>53149.520</v>
      </c>
      <c r="H116" s="21">
        <f t="shared" si="23"/>
        <v>-7228.5</v>
      </c>
      <c r="I116" s="141" t="s">
        <v>563</v>
      </c>
      <c r="J116" s="142" t="s">
        <v>564</v>
      </c>
      <c r="K116" s="141">
        <v>-7228.5</v>
      </c>
      <c r="L116" s="141" t="s">
        <v>565</v>
      </c>
      <c r="M116" s="142" t="s">
        <v>223</v>
      </c>
      <c r="N116" s="142"/>
      <c r="O116" s="143" t="s">
        <v>224</v>
      </c>
      <c r="P116" s="143" t="s">
        <v>566</v>
      </c>
    </row>
    <row r="117" spans="1:30" ht="12.75" customHeight="1" thickBot="1" x14ac:dyDescent="0.25">
      <c r="A117" s="21" t="str">
        <f t="shared" si="18"/>
        <v>IBVS 5741 </v>
      </c>
      <c r="B117" s="5" t="str">
        <f t="shared" si="19"/>
        <v>II</v>
      </c>
      <c r="C117" s="21">
        <f t="shared" si="20"/>
        <v>53222.493799999997</v>
      </c>
      <c r="D117" s="32" t="str">
        <f t="shared" si="21"/>
        <v>vis</v>
      </c>
      <c r="E117" s="140">
        <f>VLOOKUP(C117,A!C$21:E$973,3,FALSE)</f>
        <v>92785.801217346539</v>
      </c>
      <c r="F117" s="5" t="s">
        <v>110</v>
      </c>
      <c r="G117" s="32" t="str">
        <f t="shared" si="22"/>
        <v>53222.4938</v>
      </c>
      <c r="H117" s="21">
        <f t="shared" si="23"/>
        <v>-6951.5</v>
      </c>
      <c r="I117" s="141" t="s">
        <v>567</v>
      </c>
      <c r="J117" s="142" t="s">
        <v>568</v>
      </c>
      <c r="K117" s="141">
        <v>-6951.5</v>
      </c>
      <c r="L117" s="141" t="s">
        <v>569</v>
      </c>
      <c r="M117" s="142" t="s">
        <v>545</v>
      </c>
      <c r="N117" s="142" t="s">
        <v>546</v>
      </c>
      <c r="O117" s="143" t="s">
        <v>570</v>
      </c>
      <c r="P117" s="144" t="s">
        <v>571</v>
      </c>
    </row>
    <row r="118" spans="1:30" ht="12.75" customHeight="1" thickBot="1" x14ac:dyDescent="0.25">
      <c r="A118" s="21" t="str">
        <f t="shared" si="18"/>
        <v>IBVS 5676 </v>
      </c>
      <c r="B118" s="5" t="str">
        <f t="shared" si="19"/>
        <v>I</v>
      </c>
      <c r="C118" s="21">
        <f t="shared" si="20"/>
        <v>53279.260699999999</v>
      </c>
      <c r="D118" s="32" t="str">
        <f t="shared" si="21"/>
        <v>vis</v>
      </c>
      <c r="E118" s="140">
        <f>VLOOKUP(C118,A!C$21:E$973,3,FALSE)</f>
        <v>93001.296382201574</v>
      </c>
      <c r="F118" s="5" t="s">
        <v>110</v>
      </c>
      <c r="G118" s="32" t="str">
        <f t="shared" si="22"/>
        <v>53279.2607</v>
      </c>
      <c r="H118" s="21">
        <f t="shared" si="23"/>
        <v>-6736</v>
      </c>
      <c r="I118" s="141" t="s">
        <v>572</v>
      </c>
      <c r="J118" s="142" t="s">
        <v>573</v>
      </c>
      <c r="K118" s="141">
        <v>-6736</v>
      </c>
      <c r="L118" s="141" t="s">
        <v>574</v>
      </c>
      <c r="M118" s="142" t="s">
        <v>545</v>
      </c>
      <c r="N118" s="142" t="s">
        <v>546</v>
      </c>
      <c r="O118" s="143" t="s">
        <v>555</v>
      </c>
      <c r="P118" s="144" t="s">
        <v>556</v>
      </c>
    </row>
    <row r="119" spans="1:30" ht="12.75" customHeight="1" thickBot="1" x14ac:dyDescent="0.25">
      <c r="A119" s="21" t="str">
        <f t="shared" si="18"/>
        <v>IBVS 6007 </v>
      </c>
      <c r="B119" s="5" t="str">
        <f t="shared" si="19"/>
        <v>I</v>
      </c>
      <c r="C119" s="21">
        <f t="shared" si="20"/>
        <v>55053.677259999997</v>
      </c>
      <c r="D119" s="32" t="str">
        <f t="shared" si="21"/>
        <v>vis</v>
      </c>
      <c r="E119" s="140">
        <f>VLOOKUP(C119,A!C$21:E$973,3,FALSE)</f>
        <v>99737.232096828928</v>
      </c>
      <c r="F119" s="5" t="s">
        <v>110</v>
      </c>
      <c r="G119" s="32" t="str">
        <f t="shared" si="22"/>
        <v>55053.67726</v>
      </c>
      <c r="H119" s="21">
        <f t="shared" si="23"/>
        <v>0</v>
      </c>
      <c r="I119" s="141" t="s">
        <v>581</v>
      </c>
      <c r="J119" s="142" t="s">
        <v>582</v>
      </c>
      <c r="K119" s="141" t="s">
        <v>583</v>
      </c>
      <c r="L119" s="141" t="s">
        <v>584</v>
      </c>
      <c r="M119" s="142" t="s">
        <v>531</v>
      </c>
      <c r="N119" s="142" t="s">
        <v>158</v>
      </c>
      <c r="O119" s="143" t="s">
        <v>585</v>
      </c>
      <c r="P119" s="144" t="s">
        <v>586</v>
      </c>
    </row>
    <row r="120" spans="1:30" ht="12.75" customHeight="1" thickBot="1" x14ac:dyDescent="0.25">
      <c r="A120" s="21" t="str">
        <f t="shared" si="18"/>
        <v>IBVS 6029 </v>
      </c>
      <c r="B120" s="5" t="str">
        <f t="shared" si="19"/>
        <v>II</v>
      </c>
      <c r="C120" s="21">
        <f t="shared" si="20"/>
        <v>56089.849900000001</v>
      </c>
      <c r="D120" s="32" t="str">
        <f t="shared" si="21"/>
        <v>vis</v>
      </c>
      <c r="E120" s="140">
        <f>VLOOKUP(C120,A!C$21:E$973,3,FALSE)</f>
        <v>103670.68969051581</v>
      </c>
      <c r="F120" s="5" t="s">
        <v>110</v>
      </c>
      <c r="G120" s="32" t="str">
        <f t="shared" si="22"/>
        <v>56089.8499</v>
      </c>
      <c r="H120" s="21">
        <f t="shared" si="23"/>
        <v>3933.5</v>
      </c>
      <c r="I120" s="141" t="s">
        <v>587</v>
      </c>
      <c r="J120" s="142" t="s">
        <v>588</v>
      </c>
      <c r="K120" s="141" t="s">
        <v>589</v>
      </c>
      <c r="L120" s="141" t="s">
        <v>590</v>
      </c>
      <c r="M120" s="142" t="s">
        <v>531</v>
      </c>
      <c r="N120" s="142" t="s">
        <v>110</v>
      </c>
      <c r="O120" s="143" t="s">
        <v>591</v>
      </c>
      <c r="P120" s="144" t="s">
        <v>592</v>
      </c>
    </row>
    <row r="121" spans="1:30" ht="12.75" customHeight="1" thickBot="1" x14ac:dyDescent="0.25">
      <c r="A121" s="98" t="str">
        <f t="shared" si="18"/>
        <v> BBS 17 </v>
      </c>
      <c r="B121" s="12" t="str">
        <f t="shared" si="19"/>
        <v>I</v>
      </c>
      <c r="C121" s="98">
        <f t="shared" si="20"/>
        <v>42273.408000000003</v>
      </c>
      <c r="D121" s="32" t="str">
        <f t="shared" si="21"/>
        <v>vis</v>
      </c>
      <c r="E121" s="140">
        <f>VLOOKUP(C121,A!C$21:E$973,3,FALSE)</f>
        <v>51221.526094294641</v>
      </c>
      <c r="F121" s="5" t="s">
        <v>110</v>
      </c>
      <c r="G121" s="32" t="str">
        <f t="shared" si="22"/>
        <v>42273.408</v>
      </c>
      <c r="H121" s="21">
        <f t="shared" si="23"/>
        <v>-48516</v>
      </c>
      <c r="I121" s="141" t="s">
        <v>243</v>
      </c>
      <c r="J121" s="142" t="s">
        <v>244</v>
      </c>
      <c r="K121" s="141">
        <v>-48516</v>
      </c>
      <c r="L121" s="141" t="s">
        <v>245</v>
      </c>
      <c r="M121" s="142" t="s">
        <v>223</v>
      </c>
      <c r="N121" s="142"/>
      <c r="O121" s="143" t="s">
        <v>224</v>
      </c>
      <c r="P121" s="143" t="s">
        <v>246</v>
      </c>
    </row>
    <row r="122" spans="1:30" ht="12.75" customHeight="1" thickBot="1" x14ac:dyDescent="0.25">
      <c r="A122" s="98" t="str">
        <f t="shared" si="18"/>
        <v> BBS 125 </v>
      </c>
      <c r="B122" s="12" t="str">
        <f t="shared" si="19"/>
        <v>I</v>
      </c>
      <c r="C122" s="98">
        <f t="shared" si="20"/>
        <v>52072.523999999998</v>
      </c>
      <c r="D122" s="32" t="str">
        <f t="shared" si="21"/>
        <v>vis</v>
      </c>
      <c r="E122" s="140">
        <f>VLOOKUP(C122,A!C$21:E$973,3,FALSE)</f>
        <v>88420.353542217257</v>
      </c>
      <c r="F122" s="5" t="s">
        <v>110</v>
      </c>
      <c r="G122" s="32" t="str">
        <f t="shared" si="22"/>
        <v>52072.524</v>
      </c>
      <c r="H122" s="21">
        <f t="shared" si="23"/>
        <v>-11317</v>
      </c>
      <c r="I122" s="141" t="s">
        <v>535</v>
      </c>
      <c r="J122" s="142" t="s">
        <v>536</v>
      </c>
      <c r="K122" s="141">
        <v>-11317</v>
      </c>
      <c r="L122" s="141" t="s">
        <v>526</v>
      </c>
      <c r="M122" s="142" t="s">
        <v>223</v>
      </c>
      <c r="N122" s="142"/>
      <c r="O122" s="143" t="s">
        <v>224</v>
      </c>
      <c r="P122" s="143" t="s">
        <v>537</v>
      </c>
    </row>
    <row r="123" spans="1:30" ht="12.75" customHeight="1" thickBot="1" x14ac:dyDescent="0.25">
      <c r="A123" s="98" t="str">
        <f t="shared" si="18"/>
        <v> BBS 128 </v>
      </c>
      <c r="B123" s="12" t="str">
        <f t="shared" si="19"/>
        <v>II</v>
      </c>
      <c r="C123" s="98">
        <f t="shared" si="20"/>
        <v>52404.572</v>
      </c>
      <c r="D123" s="32" t="str">
        <f t="shared" si="21"/>
        <v>vis</v>
      </c>
      <c r="E123" s="140">
        <f>VLOOKUP(C123,A!C$21:E$973,3,FALSE)</f>
        <v>89680.854617664067</v>
      </c>
      <c r="F123" s="5" t="s">
        <v>110</v>
      </c>
      <c r="G123" s="32" t="str">
        <f t="shared" si="22"/>
        <v>52404.572</v>
      </c>
      <c r="H123" s="21">
        <f t="shared" si="23"/>
        <v>-10056.5</v>
      </c>
      <c r="I123" s="141" t="s">
        <v>538</v>
      </c>
      <c r="J123" s="142" t="s">
        <v>539</v>
      </c>
      <c r="K123" s="141">
        <v>-10056.5</v>
      </c>
      <c r="L123" s="141" t="s">
        <v>540</v>
      </c>
      <c r="M123" s="142" t="s">
        <v>223</v>
      </c>
      <c r="N123" s="142"/>
      <c r="O123" s="143" t="s">
        <v>224</v>
      </c>
      <c r="P123" s="143" t="s">
        <v>541</v>
      </c>
    </row>
    <row r="124" spans="1:30" ht="12.75" customHeight="1" x14ac:dyDescent="0.2">
      <c r="A124" s="98" t="str">
        <f t="shared" si="18"/>
        <v>BAVM 193 </v>
      </c>
      <c r="B124" s="12" t="str">
        <f t="shared" si="19"/>
        <v>II</v>
      </c>
      <c r="C124" s="98">
        <f t="shared" si="20"/>
        <v>54325.446199999998</v>
      </c>
      <c r="D124" s="32" t="str">
        <f t="shared" si="21"/>
        <v>vis</v>
      </c>
      <c r="E124" s="140">
        <f>VLOOKUP(C124,A!C$21:E$973,3,FALSE)</f>
        <v>96972.764205729589</v>
      </c>
      <c r="F124" s="5" t="s">
        <v>110</v>
      </c>
      <c r="G124" s="32" t="str">
        <f t="shared" si="22"/>
        <v>54325.4462</v>
      </c>
      <c r="H124" s="21">
        <f t="shared" si="23"/>
        <v>-2764.5</v>
      </c>
      <c r="I124" s="145" t="s">
        <v>575</v>
      </c>
      <c r="J124" s="146" t="s">
        <v>576</v>
      </c>
      <c r="K124" s="145">
        <v>-2764.5</v>
      </c>
      <c r="L124" s="145" t="s">
        <v>577</v>
      </c>
      <c r="M124" s="146" t="s">
        <v>531</v>
      </c>
      <c r="N124" s="146" t="s">
        <v>578</v>
      </c>
      <c r="O124" s="147" t="s">
        <v>579</v>
      </c>
      <c r="P124" s="148" t="s">
        <v>580</v>
      </c>
    </row>
    <row r="125" spans="1:30" ht="12.75" customHeight="1" x14ac:dyDescent="0.2">
      <c r="A125" s="149"/>
      <c r="B125" s="150"/>
      <c r="C125" s="149"/>
      <c r="D125" s="151"/>
      <c r="E125" s="152"/>
      <c r="F125" s="150"/>
      <c r="G125" s="151"/>
      <c r="H125" s="149"/>
      <c r="I125" s="153"/>
      <c r="J125" s="154"/>
      <c r="K125" s="153"/>
      <c r="L125" s="153"/>
      <c r="M125" s="154"/>
      <c r="N125" s="154"/>
      <c r="O125" s="155"/>
      <c r="P125" s="155"/>
      <c r="Q125" s="151"/>
      <c r="R125" s="151"/>
      <c r="S125" s="151"/>
      <c r="T125" s="151"/>
      <c r="U125" s="151"/>
      <c r="V125" s="151"/>
      <c r="W125" s="151"/>
      <c r="X125" s="151"/>
      <c r="Y125" s="151"/>
      <c r="Z125" s="151"/>
      <c r="AA125" s="151"/>
      <c r="AB125" s="151"/>
      <c r="AC125" s="151"/>
      <c r="AD125" s="151"/>
    </row>
    <row r="126" spans="1:30" ht="12.75" customHeight="1" x14ac:dyDescent="0.2">
      <c r="A126" s="149"/>
      <c r="B126" s="150"/>
      <c r="C126" s="149"/>
      <c r="D126" s="151"/>
      <c r="E126" s="152"/>
      <c r="F126" s="150"/>
      <c r="G126" s="151"/>
      <c r="H126" s="149"/>
      <c r="I126" s="153"/>
      <c r="J126" s="154"/>
      <c r="K126" s="153"/>
      <c r="L126" s="153"/>
      <c r="M126" s="154"/>
      <c r="N126" s="154"/>
      <c r="O126" s="155"/>
      <c r="P126" s="155"/>
      <c r="Q126" s="151"/>
      <c r="R126" s="151"/>
      <c r="S126" s="151"/>
      <c r="T126" s="151"/>
      <c r="U126" s="151"/>
      <c r="V126" s="151"/>
      <c r="W126" s="151"/>
      <c r="X126" s="151"/>
      <c r="Y126" s="151"/>
      <c r="Z126" s="151"/>
      <c r="AA126" s="151"/>
      <c r="AB126" s="151"/>
      <c r="AC126" s="151"/>
      <c r="AD126" s="151"/>
    </row>
    <row r="127" spans="1:30" ht="12.75" customHeight="1" x14ac:dyDescent="0.2">
      <c r="A127" s="149"/>
      <c r="B127" s="150"/>
      <c r="C127" s="149"/>
      <c r="D127" s="151"/>
      <c r="E127" s="152"/>
      <c r="F127" s="150"/>
      <c r="G127" s="151"/>
      <c r="H127" s="149"/>
      <c r="I127" s="153"/>
      <c r="J127" s="154"/>
      <c r="K127" s="153"/>
      <c r="L127" s="153"/>
      <c r="M127" s="154"/>
      <c r="N127" s="154"/>
      <c r="O127" s="155"/>
      <c r="P127" s="155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</row>
    <row r="128" spans="1:30" ht="12.75" customHeight="1" x14ac:dyDescent="0.2">
      <c r="A128" s="149"/>
      <c r="B128" s="150"/>
      <c r="C128" s="149"/>
      <c r="D128" s="151"/>
      <c r="E128" s="152"/>
      <c r="F128" s="150"/>
      <c r="G128" s="151"/>
      <c r="H128" s="149"/>
      <c r="I128" s="153"/>
      <c r="J128" s="154"/>
      <c r="K128" s="153"/>
      <c r="L128" s="153"/>
      <c r="M128" s="154"/>
      <c r="N128" s="154"/>
      <c r="O128" s="155"/>
      <c r="P128" s="155"/>
      <c r="Q128" s="151"/>
      <c r="R128" s="151"/>
      <c r="S128" s="151"/>
      <c r="T128" s="151"/>
      <c r="U128" s="151"/>
      <c r="V128" s="151"/>
      <c r="W128" s="151"/>
      <c r="X128" s="151"/>
      <c r="Y128" s="151"/>
      <c r="Z128" s="151"/>
      <c r="AA128" s="151"/>
      <c r="AB128" s="151"/>
      <c r="AC128" s="151"/>
      <c r="AD128" s="151"/>
    </row>
    <row r="129" spans="1:30" ht="12.75" customHeight="1" x14ac:dyDescent="0.2">
      <c r="A129" s="149"/>
      <c r="B129" s="150"/>
      <c r="C129" s="149"/>
      <c r="D129" s="151"/>
      <c r="E129" s="152"/>
      <c r="F129" s="150"/>
      <c r="G129" s="151"/>
      <c r="H129" s="149"/>
      <c r="I129" s="153"/>
      <c r="J129" s="154"/>
      <c r="K129" s="153"/>
      <c r="L129" s="153"/>
      <c r="M129" s="154"/>
      <c r="N129" s="154"/>
      <c r="O129" s="155"/>
      <c r="P129" s="155"/>
      <c r="Q129" s="151"/>
      <c r="R129" s="151"/>
      <c r="S129" s="151"/>
      <c r="T129" s="151"/>
      <c r="U129" s="151"/>
      <c r="V129" s="151"/>
      <c r="W129" s="151"/>
      <c r="X129" s="151"/>
      <c r="Y129" s="151"/>
      <c r="Z129" s="151"/>
      <c r="AA129" s="151"/>
      <c r="AB129" s="151"/>
      <c r="AC129" s="151"/>
      <c r="AD129" s="151"/>
    </row>
    <row r="130" spans="1:30" ht="12.75" customHeight="1" x14ac:dyDescent="0.2">
      <c r="A130" s="149"/>
      <c r="B130" s="150"/>
      <c r="C130" s="149"/>
      <c r="D130" s="151"/>
      <c r="E130" s="152"/>
      <c r="F130" s="150"/>
      <c r="G130" s="151"/>
      <c r="H130" s="149"/>
      <c r="I130" s="153"/>
      <c r="J130" s="154"/>
      <c r="K130" s="153"/>
      <c r="L130" s="153"/>
      <c r="M130" s="154"/>
      <c r="N130" s="154"/>
      <c r="O130" s="155"/>
      <c r="P130" s="155"/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  <c r="AA130" s="151"/>
      <c r="AB130" s="151"/>
      <c r="AC130" s="151"/>
      <c r="AD130" s="151"/>
    </row>
    <row r="131" spans="1:30" ht="12.75" customHeight="1" x14ac:dyDescent="0.2">
      <c r="A131" s="149"/>
      <c r="B131" s="150"/>
      <c r="C131" s="149"/>
      <c r="D131" s="151"/>
      <c r="E131" s="152"/>
      <c r="F131" s="150"/>
      <c r="G131" s="151"/>
      <c r="H131" s="149"/>
      <c r="I131" s="153"/>
      <c r="J131" s="154"/>
      <c r="K131" s="153"/>
      <c r="L131" s="153"/>
      <c r="M131" s="154"/>
      <c r="N131" s="154"/>
      <c r="O131" s="155"/>
      <c r="P131" s="155"/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  <c r="AA131" s="151"/>
      <c r="AB131" s="151"/>
      <c r="AC131" s="151"/>
      <c r="AD131" s="151"/>
    </row>
    <row r="132" spans="1:30" ht="12.75" customHeight="1" x14ac:dyDescent="0.2">
      <c r="A132" s="149"/>
      <c r="B132" s="150"/>
      <c r="C132" s="149"/>
      <c r="D132" s="151"/>
      <c r="E132" s="152"/>
      <c r="F132" s="150"/>
      <c r="G132" s="151"/>
      <c r="H132" s="149"/>
      <c r="I132" s="153"/>
      <c r="J132" s="154"/>
      <c r="K132" s="153"/>
      <c r="L132" s="153"/>
      <c r="M132" s="154"/>
      <c r="N132" s="154"/>
      <c r="O132" s="155"/>
      <c r="P132" s="155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/>
      <c r="AB132" s="151"/>
      <c r="AC132" s="151"/>
      <c r="AD132" s="151"/>
    </row>
    <row r="133" spans="1:30" ht="12.75" customHeight="1" x14ac:dyDescent="0.2">
      <c r="A133" s="149"/>
      <c r="B133" s="150"/>
      <c r="C133" s="149"/>
      <c r="D133" s="151"/>
      <c r="E133" s="152"/>
      <c r="F133" s="150"/>
      <c r="G133" s="151"/>
      <c r="H133" s="149"/>
      <c r="I133" s="153"/>
      <c r="J133" s="154"/>
      <c r="K133" s="153"/>
      <c r="L133" s="153"/>
      <c r="M133" s="154"/>
      <c r="N133" s="154"/>
      <c r="O133" s="155"/>
      <c r="P133" s="155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1"/>
      <c r="AB133" s="151"/>
      <c r="AC133" s="151"/>
      <c r="AD133" s="151"/>
    </row>
    <row r="134" spans="1:30" ht="12.75" customHeight="1" x14ac:dyDescent="0.2">
      <c r="A134" s="149"/>
      <c r="B134" s="150"/>
      <c r="C134" s="149"/>
      <c r="D134" s="151"/>
      <c r="E134" s="152"/>
      <c r="F134" s="150"/>
      <c r="G134" s="151"/>
      <c r="H134" s="149"/>
      <c r="I134" s="153"/>
      <c r="J134" s="154"/>
      <c r="K134" s="153"/>
      <c r="L134" s="153"/>
      <c r="M134" s="154"/>
      <c r="N134" s="154"/>
      <c r="O134" s="155"/>
      <c r="P134" s="155"/>
      <c r="Q134" s="151"/>
      <c r="R134" s="151"/>
      <c r="S134" s="151"/>
      <c r="T134" s="151"/>
      <c r="U134" s="151"/>
      <c r="V134" s="151"/>
      <c r="W134" s="151"/>
      <c r="X134" s="151"/>
      <c r="Y134" s="151"/>
      <c r="Z134" s="151"/>
      <c r="AA134" s="151"/>
      <c r="AB134" s="151"/>
      <c r="AC134" s="151"/>
      <c r="AD134" s="151"/>
    </row>
    <row r="135" spans="1:30" ht="12.75" customHeight="1" x14ac:dyDescent="0.2">
      <c r="A135" s="149"/>
      <c r="B135" s="150"/>
      <c r="C135" s="149"/>
      <c r="D135" s="151"/>
      <c r="E135" s="152"/>
      <c r="F135" s="150"/>
      <c r="G135" s="151"/>
      <c r="H135" s="149"/>
      <c r="I135" s="153"/>
      <c r="J135" s="154"/>
      <c r="K135" s="153"/>
      <c r="L135" s="153"/>
      <c r="M135" s="154"/>
      <c r="N135" s="154"/>
      <c r="O135" s="155"/>
      <c r="P135" s="155"/>
      <c r="Q135" s="151"/>
      <c r="R135" s="151"/>
      <c r="S135" s="151"/>
      <c r="T135" s="151"/>
      <c r="U135" s="151"/>
      <c r="V135" s="151"/>
      <c r="W135" s="151"/>
      <c r="X135" s="151"/>
      <c r="Y135" s="151"/>
      <c r="Z135" s="151"/>
      <c r="AA135" s="151"/>
      <c r="AB135" s="151"/>
      <c r="AC135" s="151"/>
      <c r="AD135" s="151"/>
    </row>
    <row r="136" spans="1:30" ht="12.75" customHeight="1" x14ac:dyDescent="0.2">
      <c r="A136" s="149"/>
      <c r="B136" s="150"/>
      <c r="C136" s="149"/>
      <c r="D136" s="151"/>
      <c r="E136" s="152"/>
      <c r="F136" s="150"/>
      <c r="G136" s="151"/>
      <c r="H136" s="149"/>
      <c r="I136" s="153"/>
      <c r="J136" s="154"/>
      <c r="K136" s="153"/>
      <c r="L136" s="153"/>
      <c r="M136" s="154"/>
      <c r="N136" s="154"/>
      <c r="O136" s="155"/>
      <c r="P136" s="155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51"/>
      <c r="AB136" s="151"/>
      <c r="AC136" s="151"/>
      <c r="AD136" s="151"/>
    </row>
    <row r="137" spans="1:30" ht="12.75" customHeight="1" x14ac:dyDescent="0.2">
      <c r="A137" s="149"/>
      <c r="B137" s="150"/>
      <c r="C137" s="149"/>
      <c r="D137" s="151"/>
      <c r="E137" s="152"/>
      <c r="F137" s="150"/>
      <c r="G137" s="151"/>
      <c r="H137" s="149"/>
      <c r="I137" s="153"/>
      <c r="J137" s="154"/>
      <c r="K137" s="153"/>
      <c r="L137" s="153"/>
      <c r="M137" s="154"/>
      <c r="N137" s="154"/>
      <c r="O137" s="155"/>
      <c r="P137" s="155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1"/>
    </row>
    <row r="138" spans="1:30" ht="12.75" customHeight="1" x14ac:dyDescent="0.2">
      <c r="A138" s="149"/>
      <c r="B138" s="150"/>
      <c r="C138" s="149"/>
      <c r="D138" s="151"/>
      <c r="E138" s="152"/>
      <c r="F138" s="150"/>
      <c r="G138" s="151"/>
      <c r="H138" s="149"/>
      <c r="I138" s="153"/>
      <c r="J138" s="154"/>
      <c r="K138" s="153"/>
      <c r="L138" s="153"/>
      <c r="M138" s="154"/>
      <c r="N138" s="154"/>
      <c r="O138" s="155"/>
      <c r="P138" s="155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  <c r="AA138" s="151"/>
      <c r="AB138" s="151"/>
      <c r="AC138" s="151"/>
      <c r="AD138" s="151"/>
    </row>
    <row r="139" spans="1:30" ht="12.75" customHeight="1" x14ac:dyDescent="0.2">
      <c r="A139" s="149"/>
      <c r="B139" s="150"/>
      <c r="C139" s="149"/>
      <c r="D139" s="151"/>
      <c r="E139" s="152"/>
      <c r="F139" s="150"/>
      <c r="G139" s="151"/>
      <c r="H139" s="149"/>
      <c r="I139" s="153"/>
      <c r="J139" s="154"/>
      <c r="K139" s="153"/>
      <c r="L139" s="153"/>
      <c r="M139" s="154"/>
      <c r="N139" s="154"/>
      <c r="O139" s="155"/>
      <c r="P139" s="155"/>
      <c r="Q139" s="151"/>
      <c r="R139" s="151"/>
      <c r="S139" s="151"/>
      <c r="T139" s="151"/>
      <c r="U139" s="151"/>
      <c r="V139" s="151"/>
      <c r="W139" s="151"/>
      <c r="X139" s="151"/>
      <c r="Y139" s="151"/>
      <c r="Z139" s="151"/>
      <c r="AA139" s="151"/>
      <c r="AB139" s="151"/>
      <c r="AC139" s="151"/>
      <c r="AD139" s="151"/>
    </row>
    <row r="140" spans="1:30" ht="12.75" customHeight="1" x14ac:dyDescent="0.2">
      <c r="A140" s="149"/>
      <c r="B140" s="150"/>
      <c r="C140" s="149"/>
      <c r="D140" s="151"/>
      <c r="E140" s="152"/>
      <c r="F140" s="150"/>
      <c r="G140" s="151"/>
      <c r="H140" s="149"/>
      <c r="I140" s="153"/>
      <c r="J140" s="154"/>
      <c r="K140" s="153"/>
      <c r="L140" s="153"/>
      <c r="M140" s="154"/>
      <c r="N140" s="154"/>
      <c r="O140" s="155"/>
      <c r="P140" s="155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1"/>
    </row>
    <row r="141" spans="1:30" ht="12.75" customHeight="1" x14ac:dyDescent="0.2">
      <c r="A141" s="149"/>
      <c r="B141" s="150"/>
      <c r="C141" s="149"/>
      <c r="D141" s="151"/>
      <c r="E141" s="152"/>
      <c r="F141" s="150"/>
      <c r="G141" s="151"/>
      <c r="H141" s="149"/>
      <c r="I141" s="153"/>
      <c r="J141" s="154"/>
      <c r="K141" s="153"/>
      <c r="L141" s="153"/>
      <c r="M141" s="154"/>
      <c r="N141" s="154"/>
      <c r="O141" s="155"/>
      <c r="P141" s="155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D141" s="151"/>
    </row>
    <row r="142" spans="1:30" ht="12.75" customHeight="1" x14ac:dyDescent="0.2">
      <c r="A142" s="149"/>
      <c r="B142" s="150"/>
      <c r="C142" s="149"/>
      <c r="D142" s="151"/>
      <c r="E142" s="152"/>
      <c r="F142" s="150"/>
      <c r="G142" s="151"/>
      <c r="H142" s="149"/>
      <c r="I142" s="153"/>
      <c r="J142" s="154"/>
      <c r="K142" s="153"/>
      <c r="L142" s="153"/>
      <c r="M142" s="154"/>
      <c r="N142" s="154"/>
      <c r="O142" s="155"/>
      <c r="P142" s="155"/>
      <c r="Q142" s="151"/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  <c r="AB142" s="151"/>
      <c r="AC142" s="151"/>
      <c r="AD142" s="151"/>
    </row>
    <row r="143" spans="1:30" ht="12.75" customHeight="1" x14ac:dyDescent="0.2">
      <c r="A143" s="149"/>
      <c r="B143" s="150"/>
      <c r="C143" s="149"/>
      <c r="D143" s="151"/>
      <c r="E143" s="152"/>
      <c r="F143" s="150"/>
      <c r="G143" s="151"/>
      <c r="H143" s="149"/>
      <c r="I143" s="153"/>
      <c r="J143" s="154"/>
      <c r="K143" s="153"/>
      <c r="L143" s="153"/>
      <c r="M143" s="154"/>
      <c r="N143" s="154"/>
      <c r="O143" s="155"/>
      <c r="P143" s="155"/>
      <c r="Q143" s="151"/>
      <c r="R143" s="151"/>
      <c r="S143" s="151"/>
      <c r="T143" s="151"/>
      <c r="U143" s="151"/>
      <c r="V143" s="151"/>
      <c r="W143" s="151"/>
      <c r="X143" s="151"/>
      <c r="Y143" s="151"/>
      <c r="Z143" s="151"/>
      <c r="AA143" s="151"/>
      <c r="AB143" s="151"/>
      <c r="AC143" s="151"/>
      <c r="AD143" s="151"/>
    </row>
    <row r="144" spans="1:30" ht="12.75" customHeight="1" x14ac:dyDescent="0.2">
      <c r="A144" s="149"/>
      <c r="B144" s="150"/>
      <c r="C144" s="149"/>
      <c r="D144" s="151"/>
      <c r="E144" s="152"/>
      <c r="F144" s="150"/>
      <c r="G144" s="151"/>
      <c r="H144" s="149"/>
      <c r="I144" s="153"/>
      <c r="J144" s="154"/>
      <c r="K144" s="153"/>
      <c r="L144" s="153"/>
      <c r="M144" s="154"/>
      <c r="N144" s="154"/>
      <c r="O144" s="155"/>
      <c r="P144" s="155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</row>
    <row r="145" spans="1:30" ht="12.75" customHeight="1" x14ac:dyDescent="0.2">
      <c r="A145" s="149"/>
      <c r="B145" s="150"/>
      <c r="C145" s="149"/>
      <c r="D145" s="151"/>
      <c r="E145" s="152"/>
      <c r="F145" s="150"/>
      <c r="G145" s="151"/>
      <c r="H145" s="149"/>
      <c r="I145" s="153"/>
      <c r="J145" s="154"/>
      <c r="K145" s="153"/>
      <c r="L145" s="153"/>
      <c r="M145" s="154"/>
      <c r="N145" s="154"/>
      <c r="O145" s="155"/>
      <c r="P145" s="156"/>
      <c r="Q145" s="151"/>
      <c r="R145" s="151"/>
      <c r="S145" s="151"/>
      <c r="T145" s="151"/>
      <c r="U145" s="151"/>
      <c r="V145" s="151"/>
      <c r="W145" s="151"/>
      <c r="X145" s="151"/>
      <c r="Y145" s="151"/>
      <c r="Z145" s="151"/>
      <c r="AA145" s="151"/>
      <c r="AB145" s="151"/>
      <c r="AC145" s="151"/>
      <c r="AD145" s="151"/>
    </row>
    <row r="146" spans="1:30" ht="12.75" customHeight="1" x14ac:dyDescent="0.2">
      <c r="A146" s="149"/>
      <c r="B146" s="150"/>
      <c r="C146" s="149"/>
      <c r="D146" s="151"/>
      <c r="E146" s="152"/>
      <c r="F146" s="150"/>
      <c r="G146" s="151"/>
      <c r="H146" s="149"/>
      <c r="I146" s="153"/>
      <c r="J146" s="154"/>
      <c r="K146" s="153"/>
      <c r="L146" s="153"/>
      <c r="M146" s="154"/>
      <c r="N146" s="154"/>
      <c r="O146" s="155"/>
      <c r="P146" s="155"/>
      <c r="Q146" s="151"/>
      <c r="R146" s="151"/>
      <c r="S146" s="151"/>
      <c r="T146" s="151"/>
      <c r="U146" s="151"/>
      <c r="V146" s="151"/>
      <c r="W146" s="151"/>
      <c r="X146" s="151"/>
      <c r="Y146" s="151"/>
      <c r="Z146" s="151"/>
      <c r="AA146" s="151"/>
      <c r="AB146" s="151"/>
      <c r="AC146" s="151"/>
      <c r="AD146" s="151"/>
    </row>
    <row r="147" spans="1:30" ht="12.75" customHeight="1" x14ac:dyDescent="0.2">
      <c r="A147" s="149"/>
      <c r="B147" s="150"/>
      <c r="C147" s="149"/>
      <c r="D147" s="151"/>
      <c r="E147" s="152"/>
      <c r="F147" s="150"/>
      <c r="G147" s="151"/>
      <c r="H147" s="149"/>
      <c r="I147" s="153"/>
      <c r="J147" s="154"/>
      <c r="K147" s="153"/>
      <c r="L147" s="153"/>
      <c r="M147" s="154"/>
      <c r="N147" s="154"/>
      <c r="O147" s="155"/>
      <c r="P147" s="156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  <c r="AB147" s="151"/>
      <c r="AC147" s="151"/>
      <c r="AD147" s="151"/>
    </row>
    <row r="148" spans="1:30" ht="12.75" customHeight="1" x14ac:dyDescent="0.2">
      <c r="A148" s="149"/>
      <c r="B148" s="150"/>
      <c r="C148" s="149"/>
      <c r="D148" s="151"/>
      <c r="E148" s="152"/>
      <c r="F148" s="150"/>
      <c r="G148" s="151"/>
      <c r="H148" s="149"/>
      <c r="I148" s="153"/>
      <c r="J148" s="154"/>
      <c r="K148" s="153"/>
      <c r="L148" s="153"/>
      <c r="M148" s="154"/>
      <c r="N148" s="154"/>
      <c r="O148" s="155"/>
      <c r="P148" s="155"/>
      <c r="Q148" s="151"/>
      <c r="R148" s="151"/>
      <c r="S148" s="151"/>
      <c r="T148" s="151"/>
      <c r="U148" s="151"/>
      <c r="V148" s="151"/>
      <c r="W148" s="151"/>
      <c r="X148" s="151"/>
      <c r="Y148" s="151"/>
      <c r="Z148" s="151"/>
      <c r="AA148" s="151"/>
      <c r="AB148" s="151"/>
      <c r="AC148" s="151"/>
      <c r="AD148" s="151"/>
    </row>
    <row r="149" spans="1:30" ht="12.75" customHeight="1" x14ac:dyDescent="0.2">
      <c r="A149" s="149"/>
      <c r="B149" s="150"/>
      <c r="C149" s="149"/>
      <c r="D149" s="151"/>
      <c r="E149" s="152"/>
      <c r="F149" s="150"/>
      <c r="G149" s="151"/>
      <c r="H149" s="149"/>
      <c r="I149" s="153"/>
      <c r="J149" s="154"/>
      <c r="K149" s="153"/>
      <c r="L149" s="153"/>
      <c r="M149" s="154"/>
      <c r="N149" s="154"/>
      <c r="O149" s="155"/>
      <c r="P149" s="155"/>
      <c r="Q149" s="151"/>
      <c r="R149" s="151"/>
      <c r="S149" s="151"/>
      <c r="T149" s="151"/>
      <c r="U149" s="151"/>
      <c r="V149" s="151"/>
      <c r="W149" s="151"/>
      <c r="X149" s="151"/>
      <c r="Y149" s="151"/>
      <c r="Z149" s="151"/>
      <c r="AA149" s="151"/>
      <c r="AB149" s="151"/>
      <c r="AC149" s="151"/>
      <c r="AD149" s="151"/>
    </row>
    <row r="150" spans="1:30" ht="12.75" customHeight="1" x14ac:dyDescent="0.2">
      <c r="A150" s="149"/>
      <c r="B150" s="150"/>
      <c r="C150" s="149"/>
      <c r="D150" s="151"/>
      <c r="E150" s="152"/>
      <c r="F150" s="150"/>
      <c r="G150" s="151"/>
      <c r="H150" s="149"/>
      <c r="I150" s="153"/>
      <c r="J150" s="154"/>
      <c r="K150" s="153"/>
      <c r="L150" s="153"/>
      <c r="M150" s="154"/>
      <c r="N150" s="154"/>
      <c r="O150" s="155"/>
      <c r="P150" s="155"/>
      <c r="Q150" s="151"/>
      <c r="R150" s="151"/>
      <c r="S150" s="151"/>
      <c r="T150" s="151"/>
      <c r="U150" s="151"/>
      <c r="V150" s="151"/>
      <c r="W150" s="151"/>
      <c r="X150" s="151"/>
      <c r="Y150" s="151"/>
      <c r="Z150" s="151"/>
      <c r="AA150" s="151"/>
      <c r="AB150" s="151"/>
      <c r="AC150" s="151"/>
      <c r="AD150" s="151"/>
    </row>
    <row r="151" spans="1:30" ht="12.75" customHeight="1" x14ac:dyDescent="0.2">
      <c r="A151" s="149"/>
      <c r="B151" s="150"/>
      <c r="C151" s="149"/>
      <c r="D151" s="151"/>
      <c r="E151" s="152"/>
      <c r="F151" s="150"/>
      <c r="G151" s="151"/>
      <c r="H151" s="149"/>
      <c r="I151" s="153"/>
      <c r="J151" s="154"/>
      <c r="K151" s="153"/>
      <c r="L151" s="153"/>
      <c r="M151" s="154"/>
      <c r="N151" s="154"/>
      <c r="O151" s="155"/>
      <c r="P151" s="155"/>
      <c r="Q151" s="151"/>
      <c r="R151" s="151"/>
      <c r="S151" s="151"/>
      <c r="T151" s="151"/>
      <c r="U151" s="151"/>
      <c r="V151" s="151"/>
      <c r="W151" s="151"/>
      <c r="X151" s="151"/>
      <c r="Y151" s="151"/>
      <c r="Z151" s="151"/>
      <c r="AA151" s="151"/>
      <c r="AB151" s="151"/>
      <c r="AC151" s="151"/>
      <c r="AD151" s="151"/>
    </row>
    <row r="152" spans="1:30" ht="12.75" customHeight="1" x14ac:dyDescent="0.2">
      <c r="A152" s="149"/>
      <c r="B152" s="150"/>
      <c r="C152" s="149"/>
      <c r="D152" s="151"/>
      <c r="E152" s="152"/>
      <c r="F152" s="150"/>
      <c r="G152" s="151"/>
      <c r="H152" s="149"/>
      <c r="I152" s="153"/>
      <c r="J152" s="154"/>
      <c r="K152" s="153"/>
      <c r="L152" s="153"/>
      <c r="M152" s="154"/>
      <c r="N152" s="154"/>
      <c r="O152" s="155"/>
      <c r="P152" s="155"/>
      <c r="Q152" s="151"/>
      <c r="R152" s="151"/>
      <c r="S152" s="151"/>
      <c r="T152" s="151"/>
      <c r="U152" s="151"/>
      <c r="V152" s="151"/>
      <c r="W152" s="151"/>
      <c r="X152" s="151"/>
      <c r="Y152" s="151"/>
      <c r="Z152" s="151"/>
      <c r="AA152" s="151"/>
      <c r="AB152" s="151"/>
      <c r="AC152" s="151"/>
      <c r="AD152" s="151"/>
    </row>
    <row r="153" spans="1:30" ht="12.75" customHeight="1" x14ac:dyDescent="0.2">
      <c r="A153" s="149"/>
      <c r="B153" s="150"/>
      <c r="C153" s="149"/>
      <c r="D153" s="151"/>
      <c r="E153" s="152"/>
      <c r="F153" s="150"/>
      <c r="G153" s="151"/>
      <c r="H153" s="149"/>
      <c r="I153" s="153"/>
      <c r="J153" s="154"/>
      <c r="K153" s="153"/>
      <c r="L153" s="153"/>
      <c r="M153" s="154"/>
      <c r="N153" s="154"/>
      <c r="O153" s="155"/>
      <c r="P153" s="155"/>
      <c r="Q153" s="151"/>
      <c r="R153" s="151"/>
      <c r="S153" s="151"/>
      <c r="T153" s="151"/>
      <c r="U153" s="151"/>
      <c r="V153" s="151"/>
      <c r="W153" s="151"/>
      <c r="X153" s="151"/>
      <c r="Y153" s="151"/>
      <c r="Z153" s="151"/>
      <c r="AA153" s="151"/>
      <c r="AB153" s="151"/>
      <c r="AC153" s="151"/>
      <c r="AD153" s="151"/>
    </row>
    <row r="154" spans="1:30" ht="12.75" customHeight="1" x14ac:dyDescent="0.2">
      <c r="A154" s="149"/>
      <c r="B154" s="150"/>
      <c r="C154" s="149"/>
      <c r="D154" s="151"/>
      <c r="E154" s="152"/>
      <c r="F154" s="150"/>
      <c r="G154" s="151"/>
      <c r="H154" s="149"/>
      <c r="I154" s="153"/>
      <c r="J154" s="154"/>
      <c r="K154" s="153"/>
      <c r="L154" s="153"/>
      <c r="M154" s="154"/>
      <c r="N154" s="154"/>
      <c r="O154" s="155"/>
      <c r="P154" s="155"/>
      <c r="Q154" s="151"/>
      <c r="R154" s="151"/>
      <c r="S154" s="151"/>
      <c r="T154" s="151"/>
      <c r="U154" s="151"/>
      <c r="V154" s="151"/>
      <c r="W154" s="151"/>
      <c r="X154" s="151"/>
      <c r="Y154" s="151"/>
      <c r="Z154" s="151"/>
      <c r="AA154" s="151"/>
      <c r="AB154" s="151"/>
      <c r="AC154" s="151"/>
      <c r="AD154" s="151"/>
    </row>
    <row r="155" spans="1:30" ht="12.75" customHeight="1" x14ac:dyDescent="0.2">
      <c r="A155" s="149"/>
      <c r="B155" s="150"/>
      <c r="C155" s="149"/>
      <c r="D155" s="151"/>
      <c r="E155" s="152"/>
      <c r="F155" s="150"/>
      <c r="G155" s="151"/>
      <c r="H155" s="149"/>
      <c r="I155" s="153"/>
      <c r="J155" s="154"/>
      <c r="K155" s="153"/>
      <c r="L155" s="153"/>
      <c r="M155" s="154"/>
      <c r="N155" s="154"/>
      <c r="O155" s="155"/>
      <c r="P155" s="155"/>
      <c r="Q155" s="151"/>
      <c r="R155" s="151"/>
      <c r="S155" s="151"/>
      <c r="T155" s="151"/>
      <c r="U155" s="151"/>
      <c r="V155" s="151"/>
      <c r="W155" s="151"/>
      <c r="X155" s="151"/>
      <c r="Y155" s="151"/>
      <c r="Z155" s="151"/>
      <c r="AA155" s="151"/>
      <c r="AB155" s="151"/>
      <c r="AC155" s="151"/>
      <c r="AD155" s="151"/>
    </row>
    <row r="156" spans="1:30" ht="12.75" customHeight="1" x14ac:dyDescent="0.2">
      <c r="A156" s="149"/>
      <c r="B156" s="150"/>
      <c r="C156" s="149"/>
      <c r="D156" s="151"/>
      <c r="E156" s="152"/>
      <c r="F156" s="150"/>
      <c r="G156" s="151"/>
      <c r="H156" s="149"/>
      <c r="I156" s="153"/>
      <c r="J156" s="154"/>
      <c r="K156" s="153"/>
      <c r="L156" s="153"/>
      <c r="M156" s="154"/>
      <c r="N156" s="154"/>
      <c r="O156" s="155"/>
      <c r="P156" s="155"/>
      <c r="Q156" s="151"/>
      <c r="R156" s="151"/>
      <c r="S156" s="151"/>
      <c r="T156" s="151"/>
      <c r="U156" s="151"/>
      <c r="V156" s="151"/>
      <c r="W156" s="151"/>
      <c r="X156" s="151"/>
      <c r="Y156" s="151"/>
      <c r="Z156" s="151"/>
      <c r="AA156" s="151"/>
      <c r="AB156" s="151"/>
      <c r="AC156" s="151"/>
      <c r="AD156" s="151"/>
    </row>
    <row r="157" spans="1:30" ht="12.75" customHeight="1" x14ac:dyDescent="0.2">
      <c r="A157" s="149"/>
      <c r="B157" s="150"/>
      <c r="C157" s="149"/>
      <c r="D157" s="151"/>
      <c r="E157" s="152"/>
      <c r="F157" s="150"/>
      <c r="G157" s="151"/>
      <c r="H157" s="149"/>
      <c r="I157" s="153"/>
      <c r="J157" s="154"/>
      <c r="K157" s="153"/>
      <c r="L157" s="153"/>
      <c r="M157" s="154"/>
      <c r="N157" s="154"/>
      <c r="O157" s="155"/>
      <c r="P157" s="155"/>
      <c r="Q157" s="151"/>
      <c r="R157" s="151"/>
      <c r="S157" s="151"/>
      <c r="T157" s="151"/>
      <c r="U157" s="151"/>
      <c r="V157" s="151"/>
      <c r="W157" s="151"/>
      <c r="X157" s="151"/>
      <c r="Y157" s="151"/>
      <c r="Z157" s="151"/>
      <c r="AA157" s="151"/>
      <c r="AB157" s="151"/>
      <c r="AC157" s="151"/>
      <c r="AD157" s="151"/>
    </row>
    <row r="158" spans="1:30" ht="12.75" customHeight="1" x14ac:dyDescent="0.2">
      <c r="A158" s="149"/>
      <c r="B158" s="150"/>
      <c r="C158" s="149"/>
      <c r="D158" s="151"/>
      <c r="E158" s="152"/>
      <c r="F158" s="150"/>
      <c r="G158" s="151"/>
      <c r="H158" s="149"/>
      <c r="I158" s="153"/>
      <c r="J158" s="154"/>
      <c r="K158" s="153"/>
      <c r="L158" s="153"/>
      <c r="M158" s="154"/>
      <c r="N158" s="154"/>
      <c r="O158" s="155"/>
      <c r="P158" s="155"/>
      <c r="Q158" s="151"/>
      <c r="R158" s="151"/>
      <c r="S158" s="151"/>
      <c r="T158" s="151"/>
      <c r="U158" s="151"/>
      <c r="V158" s="151"/>
      <c r="W158" s="151"/>
      <c r="X158" s="151"/>
      <c r="Y158" s="151"/>
      <c r="Z158" s="151"/>
      <c r="AA158" s="151"/>
      <c r="AB158" s="151"/>
      <c r="AC158" s="151"/>
      <c r="AD158" s="151"/>
    </row>
    <row r="159" spans="1:30" ht="12.75" customHeight="1" x14ac:dyDescent="0.2">
      <c r="A159" s="149"/>
      <c r="B159" s="150"/>
      <c r="C159" s="149"/>
      <c r="D159" s="151"/>
      <c r="E159" s="152"/>
      <c r="F159" s="150"/>
      <c r="G159" s="151"/>
      <c r="H159" s="149"/>
      <c r="I159" s="153"/>
      <c r="J159" s="154"/>
      <c r="K159" s="153"/>
      <c r="L159" s="153"/>
      <c r="M159" s="154"/>
      <c r="N159" s="154"/>
      <c r="O159" s="155"/>
      <c r="P159" s="155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  <c r="AA159" s="151"/>
      <c r="AB159" s="151"/>
      <c r="AC159" s="151"/>
      <c r="AD159" s="151"/>
    </row>
    <row r="160" spans="1:30" ht="12.75" customHeight="1" x14ac:dyDescent="0.2">
      <c r="A160" s="149"/>
      <c r="B160" s="150"/>
      <c r="C160" s="149"/>
      <c r="D160" s="151"/>
      <c r="E160" s="152"/>
      <c r="F160" s="150"/>
      <c r="G160" s="151"/>
      <c r="H160" s="149"/>
      <c r="I160" s="153"/>
      <c r="J160" s="154"/>
      <c r="K160" s="153"/>
      <c r="L160" s="153"/>
      <c r="M160" s="154"/>
      <c r="N160" s="154"/>
      <c r="O160" s="155"/>
      <c r="P160" s="155"/>
      <c r="Q160" s="151"/>
      <c r="R160" s="151"/>
      <c r="S160" s="151"/>
      <c r="T160" s="151"/>
      <c r="U160" s="151"/>
      <c r="V160" s="151"/>
      <c r="W160" s="151"/>
      <c r="X160" s="151"/>
      <c r="Y160" s="151"/>
      <c r="Z160" s="151"/>
      <c r="AA160" s="151"/>
      <c r="AB160" s="151"/>
      <c r="AC160" s="151"/>
      <c r="AD160" s="151"/>
    </row>
    <row r="161" spans="1:30" ht="12.75" customHeight="1" x14ac:dyDescent="0.2">
      <c r="A161" s="149"/>
      <c r="B161" s="150"/>
      <c r="C161" s="149"/>
      <c r="D161" s="151"/>
      <c r="E161" s="152"/>
      <c r="F161" s="150"/>
      <c r="G161" s="151"/>
      <c r="H161" s="149"/>
      <c r="I161" s="153"/>
      <c r="J161" s="154"/>
      <c r="K161" s="153"/>
      <c r="L161" s="153"/>
      <c r="M161" s="154"/>
      <c r="N161" s="154"/>
      <c r="O161" s="155"/>
      <c r="P161" s="155"/>
      <c r="Q161" s="151"/>
      <c r="R161" s="151"/>
      <c r="S161" s="151"/>
      <c r="T161" s="151"/>
      <c r="U161" s="151"/>
      <c r="V161" s="151"/>
      <c r="W161" s="151"/>
      <c r="X161" s="151"/>
      <c r="Y161" s="151"/>
      <c r="Z161" s="151"/>
      <c r="AA161" s="151"/>
      <c r="AB161" s="151"/>
      <c r="AC161" s="151"/>
      <c r="AD161" s="151"/>
    </row>
    <row r="162" spans="1:30" ht="12.75" customHeight="1" x14ac:dyDescent="0.2">
      <c r="A162" s="149"/>
      <c r="B162" s="150"/>
      <c r="C162" s="149"/>
      <c r="D162" s="151"/>
      <c r="E162" s="152"/>
      <c r="F162" s="150"/>
      <c r="G162" s="151"/>
      <c r="H162" s="149"/>
      <c r="I162" s="153"/>
      <c r="J162" s="154"/>
      <c r="K162" s="153"/>
      <c r="L162" s="153"/>
      <c r="M162" s="154"/>
      <c r="N162" s="154"/>
      <c r="O162" s="155"/>
      <c r="P162" s="155"/>
      <c r="Q162" s="151"/>
      <c r="R162" s="151"/>
      <c r="S162" s="151"/>
      <c r="T162" s="151"/>
      <c r="U162" s="151"/>
      <c r="V162" s="151"/>
      <c r="W162" s="151"/>
      <c r="X162" s="151"/>
      <c r="Y162" s="151"/>
      <c r="Z162" s="151"/>
      <c r="AA162" s="151"/>
      <c r="AB162" s="151"/>
      <c r="AC162" s="151"/>
      <c r="AD162" s="151"/>
    </row>
    <row r="163" spans="1:30" ht="12.75" customHeight="1" x14ac:dyDescent="0.2">
      <c r="A163" s="149"/>
      <c r="B163" s="150"/>
      <c r="C163" s="149"/>
      <c r="D163" s="151"/>
      <c r="E163" s="152"/>
      <c r="F163" s="150"/>
      <c r="G163" s="151"/>
      <c r="H163" s="149"/>
      <c r="I163" s="153"/>
      <c r="J163" s="154"/>
      <c r="K163" s="153"/>
      <c r="L163" s="153"/>
      <c r="M163" s="154"/>
      <c r="N163" s="154"/>
      <c r="O163" s="155"/>
      <c r="P163" s="155"/>
      <c r="Q163" s="151"/>
      <c r="R163" s="151"/>
      <c r="S163" s="151"/>
      <c r="T163" s="151"/>
      <c r="U163" s="151"/>
      <c r="V163" s="151"/>
      <c r="W163" s="151"/>
      <c r="X163" s="151"/>
      <c r="Y163" s="151"/>
      <c r="Z163" s="151"/>
      <c r="AA163" s="151"/>
      <c r="AB163" s="151"/>
      <c r="AC163" s="151"/>
      <c r="AD163" s="151"/>
    </row>
    <row r="164" spans="1:30" ht="12.75" customHeight="1" x14ac:dyDescent="0.2">
      <c r="A164" s="149"/>
      <c r="B164" s="150"/>
      <c r="C164" s="149"/>
      <c r="D164" s="151"/>
      <c r="E164" s="152"/>
      <c r="F164" s="150"/>
      <c r="G164" s="151"/>
      <c r="H164" s="149"/>
      <c r="I164" s="153"/>
      <c r="J164" s="154"/>
      <c r="K164" s="153"/>
      <c r="L164" s="153"/>
      <c r="M164" s="154"/>
      <c r="N164" s="154"/>
      <c r="O164" s="155"/>
      <c r="P164" s="155"/>
      <c r="Q164" s="151"/>
      <c r="R164" s="151"/>
      <c r="S164" s="151"/>
      <c r="T164" s="151"/>
      <c r="U164" s="151"/>
      <c r="V164" s="151"/>
      <c r="W164" s="151"/>
      <c r="X164" s="151"/>
      <c r="Y164" s="151"/>
      <c r="Z164" s="151"/>
      <c r="AA164" s="151"/>
      <c r="AB164" s="151"/>
      <c r="AC164" s="151"/>
      <c r="AD164" s="151"/>
    </row>
    <row r="165" spans="1:30" ht="12.75" customHeight="1" x14ac:dyDescent="0.2">
      <c r="A165" s="149"/>
      <c r="B165" s="150"/>
      <c r="C165" s="149"/>
      <c r="D165" s="151"/>
      <c r="E165" s="152"/>
      <c r="F165" s="150"/>
      <c r="G165" s="151"/>
      <c r="H165" s="149"/>
      <c r="I165" s="153"/>
      <c r="J165" s="154"/>
      <c r="K165" s="153"/>
      <c r="L165" s="153"/>
      <c r="M165" s="154"/>
      <c r="N165" s="154"/>
      <c r="O165" s="155"/>
      <c r="P165" s="155"/>
      <c r="Q165" s="151"/>
      <c r="R165" s="151"/>
      <c r="S165" s="151"/>
      <c r="T165" s="151"/>
      <c r="U165" s="151"/>
      <c r="V165" s="151"/>
      <c r="W165" s="151"/>
      <c r="X165" s="151"/>
      <c r="Y165" s="151"/>
      <c r="Z165" s="151"/>
      <c r="AA165" s="151"/>
      <c r="AB165" s="151"/>
      <c r="AC165" s="151"/>
      <c r="AD165" s="151"/>
    </row>
    <row r="166" spans="1:30" ht="12.75" customHeight="1" x14ac:dyDescent="0.2">
      <c r="A166" s="149"/>
      <c r="B166" s="150"/>
      <c r="C166" s="149"/>
      <c r="D166" s="151"/>
      <c r="E166" s="152"/>
      <c r="F166" s="150"/>
      <c r="G166" s="151"/>
      <c r="H166" s="149"/>
      <c r="I166" s="153"/>
      <c r="J166" s="154"/>
      <c r="K166" s="153"/>
      <c r="L166" s="153"/>
      <c r="M166" s="154"/>
      <c r="N166" s="154"/>
      <c r="O166" s="155"/>
      <c r="P166" s="155"/>
      <c r="Q166" s="151"/>
      <c r="R166" s="151"/>
      <c r="S166" s="151"/>
      <c r="T166" s="151"/>
      <c r="U166" s="151"/>
      <c r="V166" s="151"/>
      <c r="W166" s="151"/>
      <c r="X166" s="151"/>
      <c r="Y166" s="151"/>
      <c r="Z166" s="151"/>
      <c r="AA166" s="151"/>
      <c r="AB166" s="151"/>
      <c r="AC166" s="151"/>
      <c r="AD166" s="151"/>
    </row>
    <row r="167" spans="1:30" ht="12.75" customHeight="1" x14ac:dyDescent="0.2">
      <c r="A167" s="149"/>
      <c r="B167" s="150"/>
      <c r="C167" s="149"/>
      <c r="D167" s="151"/>
      <c r="E167" s="152"/>
      <c r="F167" s="150"/>
      <c r="G167" s="151"/>
      <c r="H167" s="149"/>
      <c r="I167" s="153"/>
      <c r="J167" s="154"/>
      <c r="K167" s="153"/>
      <c r="L167" s="153"/>
      <c r="M167" s="154"/>
      <c r="N167" s="154"/>
      <c r="O167" s="155"/>
      <c r="P167" s="155"/>
      <c r="Q167" s="151"/>
      <c r="R167" s="151"/>
      <c r="S167" s="151"/>
      <c r="T167" s="151"/>
      <c r="U167" s="151"/>
      <c r="V167" s="151"/>
      <c r="W167" s="151"/>
      <c r="X167" s="151"/>
      <c r="Y167" s="151"/>
      <c r="Z167" s="151"/>
      <c r="AA167" s="151"/>
      <c r="AB167" s="151"/>
      <c r="AC167" s="151"/>
      <c r="AD167" s="151"/>
    </row>
    <row r="168" spans="1:30" ht="12.75" customHeight="1" x14ac:dyDescent="0.2">
      <c r="A168" s="149"/>
      <c r="B168" s="150"/>
      <c r="C168" s="149"/>
      <c r="D168" s="151"/>
      <c r="E168" s="152"/>
      <c r="F168" s="150"/>
      <c r="G168" s="151"/>
      <c r="H168" s="149"/>
      <c r="I168" s="153"/>
      <c r="J168" s="154"/>
      <c r="K168" s="153"/>
      <c r="L168" s="153"/>
      <c r="M168" s="154"/>
      <c r="N168" s="154"/>
      <c r="O168" s="155"/>
      <c r="P168" s="155"/>
      <c r="Q168" s="151"/>
      <c r="R168" s="151"/>
      <c r="S168" s="151"/>
      <c r="T168" s="151"/>
      <c r="U168" s="151"/>
      <c r="V168" s="151"/>
      <c r="W168" s="151"/>
      <c r="X168" s="151"/>
      <c r="Y168" s="151"/>
      <c r="Z168" s="151"/>
      <c r="AA168" s="151"/>
      <c r="AB168" s="151"/>
      <c r="AC168" s="151"/>
      <c r="AD168" s="151"/>
    </row>
    <row r="169" spans="1:30" ht="12.75" customHeight="1" x14ac:dyDescent="0.2">
      <c r="A169" s="149"/>
      <c r="B169" s="150"/>
      <c r="C169" s="149"/>
      <c r="D169" s="151"/>
      <c r="E169" s="152"/>
      <c r="F169" s="150"/>
      <c r="G169" s="151"/>
      <c r="H169" s="149"/>
      <c r="I169" s="153"/>
      <c r="J169" s="154"/>
      <c r="K169" s="153"/>
      <c r="L169" s="153"/>
      <c r="M169" s="154"/>
      <c r="N169" s="154"/>
      <c r="O169" s="155"/>
      <c r="P169" s="155"/>
      <c r="Q169" s="151"/>
      <c r="R169" s="151"/>
      <c r="S169" s="151"/>
      <c r="T169" s="151"/>
      <c r="U169" s="151"/>
      <c r="V169" s="151"/>
      <c r="W169" s="151"/>
      <c r="X169" s="151"/>
      <c r="Y169" s="151"/>
      <c r="Z169" s="151"/>
      <c r="AA169" s="151"/>
      <c r="AB169" s="151"/>
      <c r="AC169" s="151"/>
      <c r="AD169" s="151"/>
    </row>
    <row r="170" spans="1:30" ht="12.75" customHeight="1" x14ac:dyDescent="0.2">
      <c r="A170" s="149"/>
      <c r="B170" s="150"/>
      <c r="C170" s="149"/>
      <c r="D170" s="151"/>
      <c r="E170" s="152"/>
      <c r="F170" s="150"/>
      <c r="G170" s="151"/>
      <c r="H170" s="149"/>
      <c r="I170" s="153"/>
      <c r="J170" s="154"/>
      <c r="K170" s="153"/>
      <c r="L170" s="153"/>
      <c r="M170" s="154"/>
      <c r="N170" s="154"/>
      <c r="O170" s="155"/>
      <c r="P170" s="155"/>
      <c r="Q170" s="151"/>
      <c r="R170" s="151"/>
      <c r="S170" s="151"/>
      <c r="T170" s="151"/>
      <c r="U170" s="151"/>
      <c r="V170" s="151"/>
      <c r="W170" s="151"/>
      <c r="X170" s="151"/>
      <c r="Y170" s="151"/>
      <c r="Z170" s="151"/>
      <c r="AA170" s="151"/>
      <c r="AB170" s="151"/>
      <c r="AC170" s="151"/>
      <c r="AD170" s="151"/>
    </row>
    <row r="171" spans="1:30" ht="12.75" customHeight="1" x14ac:dyDescent="0.2">
      <c r="A171" s="149"/>
      <c r="B171" s="150"/>
      <c r="C171" s="149"/>
      <c r="D171" s="151"/>
      <c r="E171" s="152"/>
      <c r="F171" s="150"/>
      <c r="G171" s="151"/>
      <c r="H171" s="149"/>
      <c r="I171" s="153"/>
      <c r="J171" s="154"/>
      <c r="K171" s="153"/>
      <c r="L171" s="153"/>
      <c r="M171" s="154"/>
      <c r="N171" s="154"/>
      <c r="O171" s="155"/>
      <c r="P171" s="156"/>
      <c r="Q171" s="151"/>
      <c r="R171" s="151"/>
      <c r="S171" s="151"/>
      <c r="T171" s="151"/>
      <c r="U171" s="151"/>
      <c r="V171" s="151"/>
      <c r="W171" s="151"/>
      <c r="X171" s="151"/>
      <c r="Y171" s="151"/>
      <c r="Z171" s="151"/>
      <c r="AA171" s="151"/>
      <c r="AB171" s="151"/>
      <c r="AC171" s="151"/>
      <c r="AD171" s="151"/>
    </row>
    <row r="172" spans="1:30" ht="12.75" customHeight="1" x14ac:dyDescent="0.2">
      <c r="A172" s="149"/>
      <c r="B172" s="150"/>
      <c r="C172" s="149"/>
      <c r="D172" s="151"/>
      <c r="E172" s="152"/>
      <c r="F172" s="150"/>
      <c r="G172" s="151"/>
      <c r="H172" s="149"/>
      <c r="I172" s="153"/>
      <c r="J172" s="154"/>
      <c r="K172" s="153"/>
      <c r="L172" s="153"/>
      <c r="M172" s="154"/>
      <c r="N172" s="154"/>
      <c r="O172" s="155"/>
      <c r="P172" s="155"/>
      <c r="Q172" s="151"/>
      <c r="R172" s="151"/>
      <c r="S172" s="151"/>
      <c r="T172" s="151"/>
      <c r="U172" s="151"/>
      <c r="V172" s="151"/>
      <c r="W172" s="151"/>
      <c r="X172" s="151"/>
      <c r="Y172" s="151"/>
      <c r="Z172" s="151"/>
      <c r="AA172" s="151"/>
      <c r="AB172" s="151"/>
      <c r="AC172" s="151"/>
      <c r="AD172" s="151"/>
    </row>
    <row r="173" spans="1:30" ht="12.75" customHeight="1" x14ac:dyDescent="0.2">
      <c r="A173" s="149"/>
      <c r="B173" s="150"/>
      <c r="C173" s="149"/>
      <c r="D173" s="151"/>
      <c r="E173" s="152"/>
      <c r="F173" s="150"/>
      <c r="G173" s="151"/>
      <c r="H173" s="149"/>
      <c r="I173" s="153"/>
      <c r="J173" s="154"/>
      <c r="K173" s="153"/>
      <c r="L173" s="153"/>
      <c r="M173" s="154"/>
      <c r="N173" s="154"/>
      <c r="O173" s="155"/>
      <c r="P173" s="156"/>
      <c r="Q173" s="151"/>
      <c r="R173" s="151"/>
      <c r="S173" s="151"/>
      <c r="T173" s="151"/>
      <c r="U173" s="151"/>
      <c r="V173" s="151"/>
      <c r="W173" s="151"/>
      <c r="X173" s="151"/>
      <c r="Y173" s="151"/>
      <c r="Z173" s="151"/>
      <c r="AA173" s="151"/>
      <c r="AB173" s="151"/>
      <c r="AC173" s="151"/>
      <c r="AD173" s="151"/>
    </row>
    <row r="174" spans="1:30" ht="12.75" customHeight="1" x14ac:dyDescent="0.2">
      <c r="A174" s="149"/>
      <c r="B174" s="150"/>
      <c r="C174" s="149"/>
      <c r="D174" s="151"/>
      <c r="E174" s="152"/>
      <c r="F174" s="150"/>
      <c r="G174" s="151"/>
      <c r="H174" s="149"/>
      <c r="I174" s="153"/>
      <c r="J174" s="154"/>
      <c r="K174" s="153"/>
      <c r="L174" s="153"/>
      <c r="M174" s="154"/>
      <c r="N174" s="154"/>
      <c r="O174" s="155"/>
      <c r="P174" s="155"/>
      <c r="Q174" s="151"/>
      <c r="R174" s="151"/>
      <c r="S174" s="151"/>
      <c r="T174" s="151"/>
      <c r="U174" s="151"/>
      <c r="V174" s="151"/>
      <c r="W174" s="151"/>
      <c r="X174" s="151"/>
      <c r="Y174" s="151"/>
      <c r="Z174" s="151"/>
      <c r="AA174" s="151"/>
      <c r="AB174" s="151"/>
      <c r="AC174" s="151"/>
      <c r="AD174" s="151"/>
    </row>
    <row r="175" spans="1:30" ht="12.75" customHeight="1" x14ac:dyDescent="0.2">
      <c r="A175" s="149"/>
      <c r="B175" s="150"/>
      <c r="C175" s="149"/>
      <c r="D175" s="151"/>
      <c r="E175" s="152"/>
      <c r="F175" s="150"/>
      <c r="G175" s="151"/>
      <c r="H175" s="149"/>
      <c r="I175" s="153"/>
      <c r="J175" s="154"/>
      <c r="K175" s="153"/>
      <c r="L175" s="153"/>
      <c r="M175" s="154"/>
      <c r="N175" s="154"/>
      <c r="O175" s="155"/>
      <c r="P175" s="156"/>
      <c r="Q175" s="151"/>
      <c r="R175" s="151"/>
      <c r="S175" s="151"/>
      <c r="T175" s="151"/>
      <c r="U175" s="151"/>
      <c r="V175" s="151"/>
      <c r="W175" s="151"/>
      <c r="X175" s="151"/>
      <c r="Y175" s="151"/>
      <c r="Z175" s="151"/>
      <c r="AA175" s="151"/>
      <c r="AB175" s="151"/>
      <c r="AC175" s="151"/>
      <c r="AD175" s="151"/>
    </row>
    <row r="176" spans="1:30" ht="12.75" customHeight="1" x14ac:dyDescent="0.2">
      <c r="A176" s="149"/>
      <c r="B176" s="150"/>
      <c r="C176" s="149"/>
      <c r="D176" s="151"/>
      <c r="E176" s="152"/>
      <c r="F176" s="150"/>
      <c r="G176" s="151"/>
      <c r="H176" s="149"/>
      <c r="I176" s="153"/>
      <c r="J176" s="154"/>
      <c r="K176" s="153"/>
      <c r="L176" s="153"/>
      <c r="M176" s="154"/>
      <c r="N176" s="154"/>
      <c r="O176" s="155"/>
      <c r="P176" s="156"/>
      <c r="Q176" s="151"/>
      <c r="R176" s="151"/>
      <c r="S176" s="151"/>
      <c r="T176" s="151"/>
      <c r="U176" s="151"/>
      <c r="V176" s="151"/>
      <c r="W176" s="151"/>
      <c r="X176" s="151"/>
      <c r="Y176" s="151"/>
      <c r="Z176" s="151"/>
      <c r="AA176" s="151"/>
      <c r="AB176" s="151"/>
      <c r="AC176" s="151"/>
      <c r="AD176" s="151"/>
    </row>
    <row r="177" spans="1:30" ht="12.75" customHeight="1" x14ac:dyDescent="0.2">
      <c r="A177" s="149"/>
      <c r="B177" s="150"/>
      <c r="C177" s="149"/>
      <c r="D177" s="151"/>
      <c r="E177" s="152"/>
      <c r="F177" s="150"/>
      <c r="G177" s="151"/>
      <c r="H177" s="149"/>
      <c r="I177" s="153"/>
      <c r="J177" s="154"/>
      <c r="K177" s="153"/>
      <c r="L177" s="153"/>
      <c r="M177" s="154"/>
      <c r="N177" s="154"/>
      <c r="O177" s="155"/>
      <c r="P177" s="156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</row>
    <row r="178" spans="1:30" ht="12.75" customHeight="1" x14ac:dyDescent="0.2">
      <c r="A178" s="149"/>
      <c r="B178" s="150"/>
      <c r="C178" s="149"/>
      <c r="D178" s="151"/>
      <c r="E178" s="152"/>
      <c r="F178" s="150"/>
      <c r="G178" s="151"/>
      <c r="H178" s="149"/>
      <c r="I178" s="153"/>
      <c r="J178" s="154"/>
      <c r="K178" s="153"/>
      <c r="L178" s="153"/>
      <c r="M178" s="154"/>
      <c r="N178" s="154"/>
      <c r="O178" s="155"/>
      <c r="P178" s="156"/>
      <c r="Q178" s="151"/>
      <c r="R178" s="151"/>
      <c r="S178" s="151"/>
      <c r="T178" s="151"/>
      <c r="U178" s="151"/>
      <c r="V178" s="151"/>
      <c r="W178" s="151"/>
      <c r="X178" s="151"/>
      <c r="Y178" s="151"/>
      <c r="Z178" s="151"/>
      <c r="AA178" s="151"/>
      <c r="AB178" s="151"/>
      <c r="AC178" s="151"/>
      <c r="AD178" s="151"/>
    </row>
    <row r="179" spans="1:30" ht="12.75" customHeight="1" x14ac:dyDescent="0.2">
      <c r="A179" s="149"/>
      <c r="B179" s="150"/>
      <c r="C179" s="149"/>
      <c r="D179" s="151"/>
      <c r="E179" s="152"/>
      <c r="F179" s="150"/>
      <c r="G179" s="151"/>
      <c r="H179" s="149"/>
      <c r="I179" s="153"/>
      <c r="J179" s="154"/>
      <c r="K179" s="153"/>
      <c r="L179" s="153"/>
      <c r="M179" s="154"/>
      <c r="N179" s="154"/>
      <c r="O179" s="155"/>
      <c r="P179" s="156"/>
      <c r="Q179" s="151"/>
      <c r="R179" s="151"/>
      <c r="S179" s="151"/>
      <c r="T179" s="151"/>
      <c r="U179" s="151"/>
      <c r="V179" s="151"/>
      <c r="W179" s="151"/>
      <c r="X179" s="151"/>
      <c r="Y179" s="151"/>
      <c r="Z179" s="151"/>
      <c r="AA179" s="151"/>
      <c r="AB179" s="151"/>
      <c r="AC179" s="151"/>
      <c r="AD179" s="151"/>
    </row>
    <row r="180" spans="1:30" ht="12.75" customHeight="1" x14ac:dyDescent="0.2">
      <c r="A180" s="149"/>
      <c r="B180" s="150"/>
      <c r="C180" s="149"/>
      <c r="D180" s="151"/>
      <c r="E180" s="152"/>
      <c r="F180" s="150"/>
      <c r="G180" s="151"/>
      <c r="H180" s="149"/>
      <c r="I180" s="153"/>
      <c r="J180" s="154"/>
      <c r="K180" s="153"/>
      <c r="L180" s="153"/>
      <c r="M180" s="154"/>
      <c r="N180" s="154"/>
      <c r="O180" s="155"/>
      <c r="P180" s="156"/>
      <c r="Q180" s="151"/>
      <c r="R180" s="151"/>
      <c r="S180" s="151"/>
      <c r="T180" s="151"/>
      <c r="U180" s="151"/>
      <c r="V180" s="151"/>
      <c r="W180" s="151"/>
      <c r="X180" s="151"/>
      <c r="Y180" s="151"/>
      <c r="Z180" s="151"/>
      <c r="AA180" s="151"/>
      <c r="AB180" s="151"/>
      <c r="AC180" s="151"/>
      <c r="AD180" s="151"/>
    </row>
    <row r="181" spans="1:30" ht="12.75" customHeight="1" x14ac:dyDescent="0.2">
      <c r="A181" s="149"/>
      <c r="B181" s="150"/>
      <c r="C181" s="149"/>
      <c r="D181" s="151"/>
      <c r="E181" s="152"/>
      <c r="F181" s="150"/>
      <c r="G181" s="151"/>
      <c r="H181" s="149"/>
      <c r="I181" s="153"/>
      <c r="J181" s="154"/>
      <c r="K181" s="153"/>
      <c r="L181" s="153"/>
      <c r="M181" s="154"/>
      <c r="N181" s="154"/>
      <c r="O181" s="155"/>
      <c r="P181" s="155"/>
      <c r="Q181" s="151"/>
      <c r="R181" s="151"/>
      <c r="S181" s="151"/>
      <c r="T181" s="151"/>
      <c r="U181" s="151"/>
      <c r="V181" s="151"/>
      <c r="W181" s="151"/>
      <c r="X181" s="151"/>
      <c r="Y181" s="151"/>
      <c r="Z181" s="151"/>
      <c r="AA181" s="151"/>
      <c r="AB181" s="151"/>
      <c r="AC181" s="151"/>
      <c r="AD181" s="151"/>
    </row>
    <row r="182" spans="1:30" ht="12.75" customHeight="1" x14ac:dyDescent="0.2">
      <c r="A182" s="149"/>
      <c r="B182" s="150"/>
      <c r="C182" s="149"/>
      <c r="D182" s="151"/>
      <c r="E182" s="152"/>
      <c r="F182" s="150"/>
      <c r="G182" s="151"/>
      <c r="H182" s="149"/>
      <c r="I182" s="153"/>
      <c r="J182" s="154"/>
      <c r="K182" s="153"/>
      <c r="L182" s="153"/>
      <c r="M182" s="154"/>
      <c r="N182" s="154"/>
      <c r="O182" s="155"/>
      <c r="P182" s="156"/>
      <c r="Q182" s="151"/>
      <c r="R182" s="151"/>
      <c r="S182" s="151"/>
      <c r="T182" s="151"/>
      <c r="U182" s="151"/>
      <c r="V182" s="151"/>
      <c r="W182" s="151"/>
      <c r="X182" s="151"/>
      <c r="Y182" s="151"/>
      <c r="Z182" s="151"/>
      <c r="AA182" s="151"/>
      <c r="AB182" s="151"/>
      <c r="AC182" s="151"/>
      <c r="AD182" s="151"/>
    </row>
    <row r="183" spans="1:30" ht="12.75" customHeight="1" x14ac:dyDescent="0.2">
      <c r="A183" s="149"/>
      <c r="B183" s="150"/>
      <c r="C183" s="149"/>
      <c r="D183" s="151"/>
      <c r="E183" s="152"/>
      <c r="F183" s="150"/>
      <c r="G183" s="151"/>
      <c r="H183" s="149"/>
      <c r="I183" s="153"/>
      <c r="J183" s="154"/>
      <c r="K183" s="153"/>
      <c r="L183" s="153"/>
      <c r="M183" s="154"/>
      <c r="N183" s="154"/>
      <c r="O183" s="155"/>
      <c r="P183" s="155"/>
      <c r="Q183" s="151"/>
      <c r="R183" s="151"/>
      <c r="S183" s="151"/>
      <c r="T183" s="151"/>
      <c r="U183" s="151"/>
      <c r="V183" s="151"/>
      <c r="W183" s="151"/>
      <c r="X183" s="151"/>
      <c r="Y183" s="151"/>
      <c r="Z183" s="151"/>
      <c r="AA183" s="151"/>
      <c r="AB183" s="151"/>
      <c r="AC183" s="151"/>
      <c r="AD183" s="151"/>
    </row>
    <row r="184" spans="1:30" ht="12.75" customHeight="1" x14ac:dyDescent="0.2">
      <c r="A184" s="149"/>
      <c r="B184" s="150"/>
      <c r="C184" s="149"/>
      <c r="D184" s="151"/>
      <c r="E184" s="152"/>
      <c r="F184" s="150"/>
      <c r="G184" s="151"/>
      <c r="H184" s="149"/>
      <c r="I184" s="153"/>
      <c r="J184" s="154"/>
      <c r="K184" s="153"/>
      <c r="L184" s="153"/>
      <c r="M184" s="154"/>
      <c r="N184" s="154"/>
      <c r="O184" s="155"/>
      <c r="P184" s="155"/>
      <c r="Q184" s="151"/>
      <c r="R184" s="151"/>
      <c r="S184" s="151"/>
      <c r="T184" s="151"/>
      <c r="U184" s="151"/>
      <c r="V184" s="151"/>
      <c r="W184" s="151"/>
      <c r="X184" s="151"/>
      <c r="Y184" s="151"/>
      <c r="Z184" s="151"/>
      <c r="AA184" s="151"/>
      <c r="AB184" s="151"/>
      <c r="AC184" s="151"/>
      <c r="AD184" s="151"/>
    </row>
    <row r="185" spans="1:30" ht="12.75" customHeight="1" x14ac:dyDescent="0.2">
      <c r="A185" s="149"/>
      <c r="B185" s="150"/>
      <c r="C185" s="149"/>
      <c r="D185" s="151"/>
      <c r="E185" s="152"/>
      <c r="F185" s="150"/>
      <c r="G185" s="151"/>
      <c r="H185" s="149"/>
      <c r="I185" s="153"/>
      <c r="J185" s="154"/>
      <c r="K185" s="153"/>
      <c r="L185" s="153"/>
      <c r="M185" s="154"/>
      <c r="N185" s="154"/>
      <c r="O185" s="155"/>
      <c r="P185" s="155"/>
      <c r="Q185" s="151"/>
      <c r="R185" s="151"/>
      <c r="S185" s="151"/>
      <c r="T185" s="151"/>
      <c r="U185" s="151"/>
      <c r="V185" s="151"/>
      <c r="W185" s="151"/>
      <c r="X185" s="151"/>
      <c r="Y185" s="151"/>
      <c r="Z185" s="151"/>
      <c r="AA185" s="151"/>
      <c r="AB185" s="151"/>
      <c r="AC185" s="151"/>
      <c r="AD185" s="151"/>
    </row>
    <row r="186" spans="1:30" ht="12.75" customHeight="1" x14ac:dyDescent="0.2">
      <c r="A186" s="149"/>
      <c r="B186" s="150"/>
      <c r="C186" s="149"/>
      <c r="D186" s="151"/>
      <c r="E186" s="152"/>
      <c r="F186" s="150"/>
      <c r="G186" s="151"/>
      <c r="H186" s="149"/>
      <c r="I186" s="153"/>
      <c r="J186" s="154"/>
      <c r="K186" s="153"/>
      <c r="L186" s="153"/>
      <c r="M186" s="154"/>
      <c r="N186" s="154"/>
      <c r="O186" s="155"/>
      <c r="P186" s="155"/>
      <c r="Q186" s="151"/>
      <c r="R186" s="151"/>
      <c r="S186" s="151"/>
      <c r="T186" s="151"/>
      <c r="U186" s="151"/>
      <c r="V186" s="151"/>
      <c r="W186" s="151"/>
      <c r="X186" s="151"/>
      <c r="Y186" s="151"/>
      <c r="Z186" s="151"/>
      <c r="AA186" s="151"/>
      <c r="AB186" s="151"/>
      <c r="AC186" s="151"/>
      <c r="AD186" s="151"/>
    </row>
    <row r="187" spans="1:30" ht="12.75" customHeight="1" x14ac:dyDescent="0.2">
      <c r="A187" s="149"/>
      <c r="B187" s="150"/>
      <c r="C187" s="149"/>
      <c r="D187" s="151"/>
      <c r="E187" s="152"/>
      <c r="F187" s="150"/>
      <c r="G187" s="151"/>
      <c r="H187" s="149"/>
      <c r="I187" s="153"/>
      <c r="J187" s="154"/>
      <c r="K187" s="153"/>
      <c r="L187" s="153"/>
      <c r="M187" s="154"/>
      <c r="N187" s="154"/>
      <c r="O187" s="155"/>
      <c r="P187" s="156"/>
      <c r="Q187" s="151"/>
      <c r="R187" s="151"/>
      <c r="S187" s="151"/>
      <c r="T187" s="151"/>
      <c r="U187" s="151"/>
      <c r="V187" s="151"/>
      <c r="W187" s="151"/>
      <c r="X187" s="151"/>
      <c r="Y187" s="151"/>
      <c r="Z187" s="151"/>
      <c r="AA187" s="151"/>
      <c r="AB187" s="151"/>
      <c r="AC187" s="151"/>
      <c r="AD187" s="151"/>
    </row>
    <row r="188" spans="1:30" ht="12.75" customHeight="1" x14ac:dyDescent="0.2">
      <c r="A188" s="149"/>
      <c r="B188" s="150"/>
      <c r="C188" s="149"/>
      <c r="D188" s="151"/>
      <c r="E188" s="152"/>
      <c r="F188" s="150"/>
      <c r="G188" s="151"/>
      <c r="H188" s="149"/>
      <c r="I188" s="153"/>
      <c r="J188" s="154"/>
      <c r="K188" s="153"/>
      <c r="L188" s="153"/>
      <c r="M188" s="154"/>
      <c r="N188" s="154"/>
      <c r="O188" s="155"/>
      <c r="P188" s="156"/>
      <c r="Q188" s="151"/>
      <c r="R188" s="151"/>
      <c r="S188" s="151"/>
      <c r="T188" s="151"/>
      <c r="U188" s="151"/>
      <c r="V188" s="151"/>
      <c r="W188" s="151"/>
      <c r="X188" s="151"/>
      <c r="Y188" s="151"/>
      <c r="Z188" s="151"/>
      <c r="AA188" s="151"/>
      <c r="AB188" s="151"/>
      <c r="AC188" s="151"/>
      <c r="AD188" s="151"/>
    </row>
    <row r="189" spans="1:30" x14ac:dyDescent="0.2">
      <c r="A189" s="149"/>
      <c r="B189" s="150"/>
      <c r="C189" s="149"/>
      <c r="D189" s="151"/>
      <c r="E189" s="152"/>
      <c r="F189" s="150"/>
      <c r="G189" s="151"/>
      <c r="H189" s="149"/>
      <c r="I189" s="151"/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1"/>
      <c r="Z189" s="151"/>
      <c r="AA189" s="151"/>
      <c r="AB189" s="151"/>
      <c r="AC189" s="151"/>
      <c r="AD189" s="151"/>
    </row>
    <row r="190" spans="1:30" x14ac:dyDescent="0.2">
      <c r="A190" s="149"/>
      <c r="B190" s="150"/>
      <c r="C190" s="149"/>
      <c r="D190" s="151"/>
      <c r="E190" s="152"/>
      <c r="F190" s="150"/>
      <c r="G190" s="151"/>
      <c r="H190" s="149"/>
      <c r="I190" s="151"/>
      <c r="J190" s="151"/>
      <c r="K190" s="151"/>
      <c r="L190" s="151"/>
      <c r="M190" s="151"/>
      <c r="N190" s="151"/>
      <c r="O190" s="151"/>
      <c r="P190" s="151"/>
      <c r="Q190" s="151"/>
      <c r="R190" s="151"/>
      <c r="S190" s="151"/>
      <c r="T190" s="151"/>
      <c r="U190" s="151"/>
      <c r="V190" s="151"/>
      <c r="W190" s="151"/>
      <c r="X190" s="151"/>
      <c r="Y190" s="151"/>
      <c r="Z190" s="151"/>
      <c r="AA190" s="151"/>
      <c r="AB190" s="151"/>
      <c r="AC190" s="151"/>
      <c r="AD190" s="151"/>
    </row>
    <row r="191" spans="1:30" x14ac:dyDescent="0.2">
      <c r="A191" s="149"/>
      <c r="B191" s="150"/>
      <c r="C191" s="149"/>
      <c r="D191" s="151"/>
      <c r="E191" s="152"/>
      <c r="F191" s="150"/>
      <c r="G191" s="151"/>
      <c r="H191" s="149"/>
      <c r="I191" s="151"/>
      <c r="J191" s="151"/>
      <c r="K191" s="151"/>
      <c r="L191" s="151"/>
      <c r="M191" s="151"/>
      <c r="N191" s="151"/>
      <c r="O191" s="151"/>
      <c r="P191" s="151"/>
      <c r="Q191" s="151"/>
      <c r="R191" s="151"/>
      <c r="S191" s="151"/>
      <c r="T191" s="151"/>
      <c r="U191" s="151"/>
      <c r="V191" s="151"/>
      <c r="W191" s="151"/>
      <c r="X191" s="151"/>
      <c r="Y191" s="151"/>
      <c r="Z191" s="151"/>
      <c r="AA191" s="151"/>
      <c r="AB191" s="151"/>
      <c r="AC191" s="151"/>
      <c r="AD191" s="151"/>
    </row>
    <row r="192" spans="1:30" x14ac:dyDescent="0.2">
      <c r="A192" s="149"/>
      <c r="B192" s="150"/>
      <c r="C192" s="149"/>
      <c r="D192" s="151"/>
      <c r="E192" s="152"/>
      <c r="F192" s="150"/>
      <c r="G192" s="151"/>
      <c r="H192" s="149"/>
      <c r="I192" s="151"/>
      <c r="J192" s="151"/>
      <c r="K192" s="151"/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151"/>
    </row>
    <row r="193" spans="1:30" x14ac:dyDescent="0.2">
      <c r="A193" s="149"/>
      <c r="B193" s="150"/>
      <c r="C193" s="149"/>
      <c r="D193" s="151"/>
      <c r="E193" s="152"/>
      <c r="F193" s="150"/>
      <c r="G193" s="151"/>
      <c r="H193" s="149"/>
      <c r="I193" s="151"/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  <c r="AA193" s="151"/>
      <c r="AB193" s="151"/>
      <c r="AC193" s="151"/>
      <c r="AD193" s="151"/>
    </row>
    <row r="194" spans="1:30" x14ac:dyDescent="0.2">
      <c r="A194" s="149"/>
      <c r="B194" s="150"/>
      <c r="C194" s="149"/>
      <c r="D194" s="151"/>
      <c r="E194" s="152"/>
      <c r="F194" s="150"/>
      <c r="G194" s="151"/>
      <c r="H194" s="149"/>
      <c r="I194" s="151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  <c r="AA194" s="151"/>
      <c r="AB194" s="151"/>
      <c r="AC194" s="151"/>
      <c r="AD194" s="151"/>
    </row>
    <row r="195" spans="1:30" x14ac:dyDescent="0.2">
      <c r="A195" s="149"/>
      <c r="B195" s="150"/>
      <c r="C195" s="149"/>
      <c r="D195" s="151"/>
      <c r="E195" s="152"/>
      <c r="F195" s="150"/>
      <c r="G195" s="151"/>
      <c r="H195" s="149"/>
      <c r="I195" s="151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  <c r="AA195" s="151"/>
      <c r="AB195" s="151"/>
      <c r="AC195" s="151"/>
      <c r="AD195" s="151"/>
    </row>
    <row r="196" spans="1:30" x14ac:dyDescent="0.2">
      <c r="A196" s="149"/>
      <c r="B196" s="150"/>
      <c r="C196" s="149"/>
      <c r="D196" s="151"/>
      <c r="E196" s="152"/>
      <c r="F196" s="150"/>
      <c r="G196" s="151"/>
      <c r="H196" s="149"/>
      <c r="I196" s="151"/>
      <c r="J196" s="151"/>
      <c r="K196" s="151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51"/>
      <c r="AD196" s="151"/>
    </row>
    <row r="197" spans="1:30" x14ac:dyDescent="0.2">
      <c r="A197" s="149"/>
      <c r="B197" s="150"/>
      <c r="C197" s="149"/>
      <c r="D197" s="151"/>
      <c r="E197" s="152"/>
      <c r="F197" s="150"/>
      <c r="G197" s="151"/>
      <c r="H197" s="149"/>
      <c r="I197" s="151"/>
      <c r="J197" s="151"/>
      <c r="K197" s="151"/>
      <c r="L197" s="151"/>
      <c r="M197" s="151"/>
      <c r="N197" s="151"/>
      <c r="O197" s="151"/>
      <c r="P197" s="151"/>
      <c r="Q197" s="151"/>
      <c r="R197" s="151"/>
      <c r="S197" s="151"/>
      <c r="T197" s="151"/>
      <c r="U197" s="151"/>
      <c r="V197" s="151"/>
      <c r="W197" s="151"/>
      <c r="X197" s="151"/>
      <c r="Y197" s="151"/>
      <c r="Z197" s="151"/>
      <c r="AA197" s="151"/>
      <c r="AB197" s="151"/>
      <c r="AC197" s="151"/>
      <c r="AD197" s="151"/>
    </row>
    <row r="198" spans="1:30" x14ac:dyDescent="0.2">
      <c r="A198" s="149"/>
      <c r="B198" s="150"/>
      <c r="C198" s="149"/>
      <c r="D198" s="151"/>
      <c r="E198" s="152"/>
      <c r="F198" s="150"/>
      <c r="G198" s="151"/>
      <c r="H198" s="149"/>
      <c r="I198" s="151"/>
      <c r="J198" s="151"/>
      <c r="K198" s="151"/>
      <c r="L198" s="151"/>
      <c r="M198" s="151"/>
      <c r="N198" s="151"/>
      <c r="O198" s="151"/>
      <c r="P198" s="151"/>
      <c r="Q198" s="151"/>
      <c r="R198" s="151"/>
      <c r="S198" s="151"/>
      <c r="T198" s="151"/>
      <c r="U198" s="151"/>
      <c r="V198" s="151"/>
      <c r="W198" s="151"/>
      <c r="X198" s="151"/>
      <c r="Y198" s="151"/>
      <c r="Z198" s="151"/>
      <c r="AA198" s="151"/>
      <c r="AB198" s="151"/>
      <c r="AC198" s="151"/>
      <c r="AD198" s="151"/>
    </row>
    <row r="199" spans="1:30" x14ac:dyDescent="0.2">
      <c r="A199" s="149"/>
      <c r="B199" s="150"/>
      <c r="C199" s="149"/>
      <c r="D199" s="151"/>
      <c r="E199" s="152"/>
      <c r="F199" s="150"/>
      <c r="G199" s="151"/>
      <c r="H199" s="149"/>
      <c r="I199" s="151"/>
      <c r="J199" s="151"/>
      <c r="K199" s="151"/>
      <c r="L199" s="151"/>
      <c r="M199" s="151"/>
      <c r="N199" s="151"/>
      <c r="O199" s="151"/>
      <c r="P199" s="151"/>
      <c r="Q199" s="151"/>
      <c r="R199" s="151"/>
      <c r="S199" s="151"/>
      <c r="T199" s="151"/>
      <c r="U199" s="151"/>
      <c r="V199" s="151"/>
      <c r="W199" s="151"/>
      <c r="X199" s="151"/>
      <c r="Y199" s="151"/>
      <c r="Z199" s="151"/>
      <c r="AA199" s="151"/>
      <c r="AB199" s="151"/>
      <c r="AC199" s="151"/>
      <c r="AD199" s="151"/>
    </row>
    <row r="200" spans="1:30" x14ac:dyDescent="0.2">
      <c r="A200" s="149"/>
      <c r="B200" s="150"/>
      <c r="C200" s="149"/>
      <c r="D200" s="151"/>
      <c r="E200" s="152"/>
      <c r="F200" s="150"/>
      <c r="G200" s="151"/>
      <c r="H200" s="149"/>
      <c r="I200" s="151"/>
      <c r="J200" s="151"/>
      <c r="K200" s="151"/>
      <c r="L200" s="151"/>
      <c r="M200" s="151"/>
      <c r="N200" s="151"/>
      <c r="O200" s="151"/>
      <c r="P200" s="151"/>
      <c r="Q200" s="151"/>
      <c r="R200" s="151"/>
      <c r="S200" s="151"/>
      <c r="T200" s="151"/>
      <c r="U200" s="151"/>
      <c r="V200" s="151"/>
      <c r="W200" s="151"/>
      <c r="X200" s="151"/>
      <c r="Y200" s="151"/>
      <c r="Z200" s="151"/>
      <c r="AA200" s="151"/>
      <c r="AB200" s="151"/>
      <c r="AC200" s="151"/>
      <c r="AD200" s="151"/>
    </row>
    <row r="201" spans="1:30" x14ac:dyDescent="0.2">
      <c r="A201" s="149"/>
      <c r="B201" s="150"/>
      <c r="C201" s="149"/>
      <c r="D201" s="151"/>
      <c r="E201" s="152"/>
      <c r="F201" s="150"/>
      <c r="G201" s="151"/>
      <c r="H201" s="149"/>
      <c r="I201" s="151"/>
      <c r="J201" s="151"/>
      <c r="K201" s="151"/>
      <c r="L201" s="151"/>
      <c r="M201" s="151"/>
      <c r="N201" s="151"/>
      <c r="O201" s="151"/>
      <c r="P201" s="151"/>
      <c r="Q201" s="151"/>
      <c r="R201" s="151"/>
      <c r="S201" s="151"/>
      <c r="T201" s="151"/>
      <c r="U201" s="151"/>
      <c r="V201" s="151"/>
      <c r="W201" s="151"/>
      <c r="X201" s="151"/>
      <c r="Y201" s="151"/>
      <c r="Z201" s="151"/>
      <c r="AA201" s="151"/>
      <c r="AB201" s="151"/>
      <c r="AC201" s="151"/>
      <c r="AD201" s="151"/>
    </row>
    <row r="202" spans="1:30" x14ac:dyDescent="0.2">
      <c r="A202" s="149"/>
      <c r="B202" s="150"/>
      <c r="C202" s="149"/>
      <c r="D202" s="151"/>
      <c r="E202" s="152"/>
      <c r="F202" s="150"/>
      <c r="G202" s="151"/>
      <c r="H202" s="149"/>
      <c r="I202" s="151"/>
      <c r="J202" s="151"/>
      <c r="K202" s="151"/>
      <c r="L202" s="151"/>
      <c r="M202" s="151"/>
      <c r="N202" s="151"/>
      <c r="O202" s="151"/>
      <c r="P202" s="151"/>
      <c r="Q202" s="151"/>
      <c r="R202" s="151"/>
      <c r="S202" s="151"/>
      <c r="T202" s="151"/>
      <c r="U202" s="151"/>
      <c r="V202" s="151"/>
      <c r="W202" s="151"/>
      <c r="X202" s="151"/>
      <c r="Y202" s="151"/>
      <c r="Z202" s="151"/>
      <c r="AA202" s="151"/>
      <c r="AB202" s="151"/>
      <c r="AC202" s="151"/>
      <c r="AD202" s="151"/>
    </row>
    <row r="203" spans="1:30" x14ac:dyDescent="0.2">
      <c r="A203" s="149"/>
      <c r="B203" s="150"/>
      <c r="C203" s="149"/>
      <c r="D203" s="151"/>
      <c r="E203" s="152"/>
      <c r="F203" s="150"/>
      <c r="G203" s="151"/>
      <c r="H203" s="149"/>
      <c r="I203" s="151"/>
      <c r="J203" s="151"/>
      <c r="K203" s="151"/>
      <c r="L203" s="151"/>
      <c r="M203" s="151"/>
      <c r="N203" s="151"/>
      <c r="O203" s="151"/>
      <c r="P203" s="151"/>
      <c r="Q203" s="151"/>
      <c r="R203" s="151"/>
      <c r="S203" s="151"/>
      <c r="T203" s="151"/>
      <c r="U203" s="151"/>
      <c r="V203" s="151"/>
      <c r="W203" s="151"/>
      <c r="X203" s="151"/>
      <c r="Y203" s="151"/>
      <c r="Z203" s="151"/>
      <c r="AA203" s="151"/>
      <c r="AB203" s="151"/>
      <c r="AC203" s="151"/>
      <c r="AD203" s="151"/>
    </row>
    <row r="204" spans="1:30" x14ac:dyDescent="0.2">
      <c r="A204" s="149"/>
      <c r="B204" s="150"/>
      <c r="C204" s="149"/>
      <c r="D204" s="151"/>
      <c r="E204" s="152"/>
      <c r="F204" s="150"/>
      <c r="G204" s="151"/>
      <c r="H204" s="149"/>
      <c r="I204" s="151"/>
      <c r="J204" s="151"/>
      <c r="K204" s="151"/>
      <c r="L204" s="151"/>
      <c r="M204" s="151"/>
      <c r="N204" s="151"/>
      <c r="O204" s="151"/>
      <c r="P204" s="151"/>
      <c r="Q204" s="151"/>
      <c r="R204" s="151"/>
      <c r="S204" s="151"/>
      <c r="T204" s="151"/>
      <c r="U204" s="151"/>
      <c r="V204" s="151"/>
      <c r="W204" s="151"/>
      <c r="X204" s="151"/>
      <c r="Y204" s="151"/>
      <c r="Z204" s="151"/>
      <c r="AA204" s="151"/>
      <c r="AB204" s="151"/>
      <c r="AC204" s="151"/>
      <c r="AD204" s="151"/>
    </row>
    <row r="205" spans="1:30" x14ac:dyDescent="0.2">
      <c r="A205" s="149"/>
      <c r="B205" s="150"/>
      <c r="C205" s="149"/>
      <c r="D205" s="151"/>
      <c r="E205" s="152"/>
      <c r="F205" s="150"/>
      <c r="G205" s="151"/>
      <c r="H205" s="149"/>
      <c r="I205" s="151"/>
      <c r="J205" s="151"/>
      <c r="K205" s="151"/>
      <c r="L205" s="151"/>
      <c r="M205" s="151"/>
      <c r="N205" s="151"/>
      <c r="O205" s="151"/>
      <c r="P205" s="151"/>
      <c r="Q205" s="151"/>
      <c r="R205" s="151"/>
      <c r="S205" s="151"/>
      <c r="T205" s="151"/>
      <c r="U205" s="151"/>
      <c r="V205" s="151"/>
      <c r="W205" s="151"/>
      <c r="X205" s="151"/>
      <c r="Y205" s="151"/>
      <c r="Z205" s="151"/>
      <c r="AA205" s="151"/>
      <c r="AB205" s="151"/>
      <c r="AC205" s="151"/>
      <c r="AD205" s="151"/>
    </row>
    <row r="206" spans="1:30" x14ac:dyDescent="0.2">
      <c r="A206" s="149"/>
      <c r="B206" s="150"/>
      <c r="C206" s="149"/>
      <c r="D206" s="151"/>
      <c r="E206" s="152"/>
      <c r="F206" s="150"/>
      <c r="G206" s="151"/>
      <c r="H206" s="149"/>
      <c r="I206" s="151"/>
      <c r="J206" s="151"/>
      <c r="K206" s="151"/>
      <c r="L206" s="151"/>
      <c r="M206" s="151"/>
      <c r="N206" s="151"/>
      <c r="O206" s="151"/>
      <c r="P206" s="151"/>
      <c r="Q206" s="151"/>
      <c r="R206" s="151"/>
      <c r="S206" s="151"/>
      <c r="T206" s="151"/>
      <c r="U206" s="151"/>
      <c r="V206" s="151"/>
      <c r="W206" s="151"/>
      <c r="X206" s="151"/>
      <c r="Y206" s="151"/>
      <c r="Z206" s="151"/>
      <c r="AA206" s="151"/>
      <c r="AB206" s="151"/>
      <c r="AC206" s="151"/>
      <c r="AD206" s="151"/>
    </row>
    <row r="207" spans="1:30" x14ac:dyDescent="0.2">
      <c r="A207" s="149"/>
      <c r="B207" s="150"/>
      <c r="C207" s="149"/>
      <c r="D207" s="151"/>
      <c r="E207" s="152"/>
      <c r="F207" s="150"/>
      <c r="G207" s="151"/>
      <c r="H207" s="149"/>
      <c r="I207" s="151"/>
      <c r="J207" s="151"/>
      <c r="K207" s="151"/>
      <c r="L207" s="151"/>
      <c r="M207" s="151"/>
      <c r="N207" s="151"/>
      <c r="O207" s="151"/>
      <c r="P207" s="151"/>
      <c r="Q207" s="151"/>
      <c r="R207" s="151"/>
      <c r="S207" s="151"/>
      <c r="T207" s="151"/>
      <c r="U207" s="151"/>
      <c r="V207" s="151"/>
      <c r="W207" s="151"/>
      <c r="X207" s="151"/>
      <c r="Y207" s="151"/>
      <c r="Z207" s="151"/>
      <c r="AA207" s="151"/>
      <c r="AB207" s="151"/>
      <c r="AC207" s="151"/>
      <c r="AD207" s="151"/>
    </row>
    <row r="208" spans="1:30" x14ac:dyDescent="0.2">
      <c r="A208" s="149"/>
      <c r="B208" s="150"/>
      <c r="C208" s="149"/>
      <c r="D208" s="151"/>
      <c r="E208" s="152"/>
      <c r="F208" s="150"/>
      <c r="G208" s="151"/>
      <c r="H208" s="149"/>
      <c r="I208" s="151"/>
      <c r="J208" s="151"/>
      <c r="K208" s="151"/>
      <c r="L208" s="151"/>
      <c r="M208" s="151"/>
      <c r="N208" s="151"/>
      <c r="O208" s="151"/>
      <c r="P208" s="151"/>
      <c r="Q208" s="151"/>
      <c r="R208" s="151"/>
      <c r="S208" s="151"/>
      <c r="T208" s="151"/>
      <c r="U208" s="151"/>
      <c r="V208" s="151"/>
      <c r="W208" s="151"/>
      <c r="X208" s="151"/>
      <c r="Y208" s="151"/>
      <c r="Z208" s="151"/>
      <c r="AA208" s="151"/>
      <c r="AB208" s="151"/>
      <c r="AC208" s="151"/>
      <c r="AD208" s="151"/>
    </row>
    <row r="209" spans="1:30" x14ac:dyDescent="0.2">
      <c r="A209" s="149"/>
      <c r="B209" s="150"/>
      <c r="C209" s="149"/>
      <c r="D209" s="151"/>
      <c r="E209" s="152"/>
      <c r="F209" s="150"/>
      <c r="G209" s="151"/>
      <c r="H209" s="149"/>
      <c r="I209" s="151"/>
      <c r="J209" s="151"/>
      <c r="K209" s="151"/>
      <c r="L209" s="151"/>
      <c r="M209" s="151"/>
      <c r="N209" s="151"/>
      <c r="O209" s="151"/>
      <c r="P209" s="151"/>
      <c r="Q209" s="151"/>
      <c r="R209" s="151"/>
      <c r="S209" s="151"/>
      <c r="T209" s="151"/>
      <c r="U209" s="151"/>
      <c r="V209" s="151"/>
      <c r="W209" s="151"/>
      <c r="X209" s="151"/>
      <c r="Y209" s="151"/>
      <c r="Z209" s="151"/>
      <c r="AA209" s="151"/>
      <c r="AB209" s="151"/>
      <c r="AC209" s="151"/>
      <c r="AD209" s="151"/>
    </row>
    <row r="210" spans="1:30" x14ac:dyDescent="0.2">
      <c r="A210" s="149"/>
      <c r="B210" s="150"/>
      <c r="C210" s="149"/>
      <c r="D210" s="151"/>
      <c r="E210" s="152"/>
      <c r="F210" s="150"/>
      <c r="G210" s="151"/>
      <c r="H210" s="149"/>
      <c r="I210" s="151"/>
      <c r="J210" s="151"/>
      <c r="K210" s="151"/>
      <c r="L210" s="151"/>
      <c r="M210" s="151"/>
      <c r="N210" s="151"/>
      <c r="O210" s="151"/>
      <c r="P210" s="151"/>
      <c r="Q210" s="151"/>
      <c r="R210" s="151"/>
      <c r="S210" s="151"/>
      <c r="T210" s="151"/>
      <c r="U210" s="151"/>
      <c r="V210" s="151"/>
      <c r="W210" s="151"/>
      <c r="X210" s="151"/>
      <c r="Y210" s="151"/>
      <c r="Z210" s="151"/>
      <c r="AA210" s="151"/>
      <c r="AB210" s="151"/>
      <c r="AC210" s="151"/>
      <c r="AD210" s="151"/>
    </row>
    <row r="211" spans="1:30" x14ac:dyDescent="0.2">
      <c r="A211" s="149"/>
      <c r="B211" s="150"/>
      <c r="C211" s="149"/>
      <c r="D211" s="151"/>
      <c r="E211" s="152"/>
      <c r="F211" s="150"/>
      <c r="G211" s="151"/>
      <c r="H211" s="149"/>
      <c r="I211" s="151"/>
      <c r="J211" s="151"/>
      <c r="K211" s="151"/>
      <c r="L211" s="151"/>
      <c r="M211" s="151"/>
      <c r="N211" s="151"/>
      <c r="O211" s="151"/>
      <c r="P211" s="151"/>
      <c r="Q211" s="151"/>
      <c r="R211" s="151"/>
      <c r="S211" s="151"/>
      <c r="T211" s="151"/>
      <c r="U211" s="151"/>
      <c r="V211" s="151"/>
      <c r="W211" s="151"/>
      <c r="X211" s="151"/>
      <c r="Y211" s="151"/>
      <c r="Z211" s="151"/>
      <c r="AA211" s="151"/>
      <c r="AB211" s="151"/>
      <c r="AC211" s="151"/>
      <c r="AD211" s="151"/>
    </row>
    <row r="212" spans="1:30" x14ac:dyDescent="0.2">
      <c r="A212" s="149"/>
      <c r="B212" s="150"/>
      <c r="C212" s="149"/>
      <c r="D212" s="151"/>
      <c r="E212" s="152"/>
      <c r="F212" s="150"/>
      <c r="G212" s="151"/>
      <c r="H212" s="149"/>
      <c r="I212" s="151"/>
      <c r="J212" s="151"/>
      <c r="K212" s="151"/>
      <c r="L212" s="151"/>
      <c r="M212" s="151"/>
      <c r="N212" s="151"/>
      <c r="O212" s="151"/>
      <c r="P212" s="151"/>
      <c r="Q212" s="151"/>
      <c r="R212" s="151"/>
      <c r="S212" s="151"/>
      <c r="T212" s="151"/>
      <c r="U212" s="151"/>
      <c r="V212" s="151"/>
      <c r="W212" s="151"/>
      <c r="X212" s="151"/>
      <c r="Y212" s="151"/>
      <c r="Z212" s="151"/>
      <c r="AA212" s="151"/>
      <c r="AB212" s="151"/>
      <c r="AC212" s="151"/>
      <c r="AD212" s="151"/>
    </row>
    <row r="213" spans="1:30" x14ac:dyDescent="0.2">
      <c r="A213" s="149"/>
      <c r="B213" s="150"/>
      <c r="C213" s="149"/>
      <c r="D213" s="151"/>
      <c r="E213" s="152"/>
      <c r="F213" s="150"/>
      <c r="G213" s="151"/>
      <c r="H213" s="149"/>
      <c r="I213" s="151"/>
      <c r="J213" s="151"/>
      <c r="K213" s="151"/>
      <c r="L213" s="151"/>
      <c r="M213" s="151"/>
      <c r="N213" s="151"/>
      <c r="O213" s="151"/>
      <c r="P213" s="151"/>
      <c r="Q213" s="151"/>
      <c r="R213" s="151"/>
      <c r="S213" s="151"/>
      <c r="T213" s="151"/>
      <c r="U213" s="151"/>
      <c r="V213" s="151"/>
      <c r="W213" s="151"/>
      <c r="X213" s="151"/>
      <c r="Y213" s="151"/>
      <c r="Z213" s="151"/>
      <c r="AA213" s="151"/>
      <c r="AB213" s="151"/>
      <c r="AC213" s="151"/>
      <c r="AD213" s="151"/>
    </row>
    <row r="214" spans="1:30" x14ac:dyDescent="0.2">
      <c r="A214" s="149"/>
      <c r="B214" s="150"/>
      <c r="C214" s="149"/>
      <c r="D214" s="151"/>
      <c r="E214" s="152"/>
      <c r="F214" s="150"/>
      <c r="G214" s="151"/>
      <c r="H214" s="149"/>
      <c r="I214" s="151"/>
      <c r="J214" s="151"/>
      <c r="K214" s="151"/>
      <c r="L214" s="151"/>
      <c r="M214" s="151"/>
      <c r="N214" s="151"/>
      <c r="O214" s="151"/>
      <c r="P214" s="151"/>
      <c r="Q214" s="151"/>
      <c r="R214" s="151"/>
      <c r="S214" s="151"/>
      <c r="T214" s="151"/>
      <c r="U214" s="151"/>
      <c r="V214" s="151"/>
      <c r="W214" s="151"/>
      <c r="X214" s="151"/>
      <c r="Y214" s="151"/>
      <c r="Z214" s="151"/>
      <c r="AA214" s="151"/>
      <c r="AB214" s="151"/>
      <c r="AC214" s="151"/>
      <c r="AD214" s="151"/>
    </row>
    <row r="215" spans="1:30" x14ac:dyDescent="0.2">
      <c r="A215" s="149"/>
      <c r="B215" s="150"/>
      <c r="C215" s="149"/>
      <c r="D215" s="151"/>
      <c r="E215" s="152"/>
      <c r="F215" s="150"/>
      <c r="G215" s="151"/>
      <c r="H215" s="149"/>
      <c r="I215" s="151"/>
      <c r="J215" s="151"/>
      <c r="K215" s="151"/>
      <c r="L215" s="151"/>
      <c r="M215" s="151"/>
      <c r="N215" s="151"/>
      <c r="O215" s="151"/>
      <c r="P215" s="151"/>
      <c r="Q215" s="151"/>
      <c r="R215" s="151"/>
      <c r="S215" s="151"/>
      <c r="T215" s="151"/>
      <c r="U215" s="151"/>
      <c r="V215" s="151"/>
      <c r="W215" s="151"/>
      <c r="X215" s="151"/>
      <c r="Y215" s="151"/>
      <c r="Z215" s="151"/>
      <c r="AA215" s="151"/>
      <c r="AB215" s="151"/>
      <c r="AC215" s="151"/>
      <c r="AD215" s="151"/>
    </row>
    <row r="216" spans="1:30" x14ac:dyDescent="0.2">
      <c r="A216" s="149"/>
      <c r="B216" s="150"/>
      <c r="C216" s="149"/>
      <c r="D216" s="151"/>
      <c r="E216" s="152"/>
      <c r="F216" s="150"/>
      <c r="G216" s="151"/>
      <c r="H216" s="149"/>
      <c r="I216" s="151"/>
      <c r="J216" s="151"/>
      <c r="K216" s="151"/>
      <c r="L216" s="151"/>
      <c r="M216" s="151"/>
      <c r="N216" s="151"/>
      <c r="O216" s="151"/>
      <c r="P216" s="151"/>
      <c r="Q216" s="151"/>
      <c r="R216" s="151"/>
      <c r="S216" s="151"/>
      <c r="T216" s="151"/>
      <c r="U216" s="151"/>
      <c r="V216" s="151"/>
      <c r="W216" s="151"/>
      <c r="X216" s="151"/>
      <c r="Y216" s="151"/>
      <c r="Z216" s="151"/>
      <c r="AA216" s="151"/>
      <c r="AB216" s="151"/>
      <c r="AC216" s="151"/>
      <c r="AD216" s="151"/>
    </row>
    <row r="217" spans="1:30" x14ac:dyDescent="0.2">
      <c r="A217" s="149"/>
      <c r="B217" s="150"/>
      <c r="C217" s="149"/>
      <c r="D217" s="151"/>
      <c r="E217" s="152"/>
      <c r="F217" s="150"/>
      <c r="G217" s="151"/>
      <c r="H217" s="149"/>
      <c r="I217" s="151"/>
      <c r="J217" s="151"/>
      <c r="K217" s="151"/>
      <c r="L217" s="151"/>
      <c r="M217" s="151"/>
      <c r="N217" s="151"/>
      <c r="O217" s="151"/>
      <c r="P217" s="151"/>
      <c r="Q217" s="151"/>
      <c r="R217" s="151"/>
      <c r="S217" s="151"/>
      <c r="T217" s="151"/>
      <c r="U217" s="151"/>
      <c r="V217" s="151"/>
      <c r="W217" s="151"/>
      <c r="X217" s="151"/>
      <c r="Y217" s="151"/>
      <c r="Z217" s="151"/>
      <c r="AA217" s="151"/>
      <c r="AB217" s="151"/>
      <c r="AC217" s="151"/>
      <c r="AD217" s="151"/>
    </row>
    <row r="218" spans="1:30" x14ac:dyDescent="0.2">
      <c r="A218" s="149"/>
      <c r="B218" s="150"/>
      <c r="C218" s="149"/>
      <c r="D218" s="151"/>
      <c r="E218" s="152"/>
      <c r="F218" s="150"/>
      <c r="G218" s="151"/>
      <c r="H218" s="149"/>
      <c r="I218" s="151"/>
      <c r="J218" s="151"/>
      <c r="K218" s="151"/>
      <c r="L218" s="151"/>
      <c r="M218" s="151"/>
      <c r="N218" s="151"/>
      <c r="O218" s="151"/>
      <c r="P218" s="151"/>
      <c r="Q218" s="151"/>
      <c r="R218" s="151"/>
      <c r="S218" s="151"/>
      <c r="T218" s="151"/>
      <c r="U218" s="151"/>
      <c r="V218" s="151"/>
      <c r="W218" s="151"/>
      <c r="X218" s="151"/>
      <c r="Y218" s="151"/>
      <c r="Z218" s="151"/>
      <c r="AA218" s="151"/>
      <c r="AB218" s="151"/>
      <c r="AC218" s="151"/>
      <c r="AD218" s="151"/>
    </row>
    <row r="219" spans="1:30" x14ac:dyDescent="0.2">
      <c r="A219" s="149"/>
      <c r="B219" s="150"/>
      <c r="C219" s="149"/>
      <c r="D219" s="151"/>
      <c r="E219" s="152"/>
      <c r="F219" s="150"/>
      <c r="G219" s="151"/>
      <c r="H219" s="149"/>
      <c r="I219" s="151"/>
      <c r="J219" s="151"/>
      <c r="K219" s="151"/>
      <c r="L219" s="151"/>
      <c r="M219" s="151"/>
      <c r="N219" s="151"/>
      <c r="O219" s="151"/>
      <c r="P219" s="151"/>
      <c r="Q219" s="151"/>
      <c r="R219" s="151"/>
      <c r="S219" s="151"/>
      <c r="T219" s="151"/>
      <c r="U219" s="151"/>
      <c r="V219" s="151"/>
      <c r="W219" s="151"/>
      <c r="X219" s="151"/>
      <c r="Y219" s="151"/>
      <c r="Z219" s="151"/>
      <c r="AA219" s="151"/>
      <c r="AB219" s="151"/>
      <c r="AC219" s="151"/>
      <c r="AD219" s="151"/>
    </row>
    <row r="220" spans="1:30" x14ac:dyDescent="0.2">
      <c r="A220" s="149"/>
      <c r="B220" s="150"/>
      <c r="C220" s="149"/>
      <c r="D220" s="151"/>
      <c r="E220" s="152"/>
      <c r="F220" s="150"/>
      <c r="G220" s="151"/>
      <c r="H220" s="149"/>
      <c r="I220" s="151"/>
      <c r="J220" s="151"/>
      <c r="K220" s="151"/>
      <c r="L220" s="151"/>
      <c r="M220" s="151"/>
      <c r="N220" s="151"/>
      <c r="O220" s="151"/>
      <c r="P220" s="151"/>
      <c r="Q220" s="151"/>
      <c r="R220" s="151"/>
      <c r="S220" s="151"/>
      <c r="T220" s="151"/>
      <c r="U220" s="151"/>
      <c r="V220" s="151"/>
      <c r="W220" s="151"/>
      <c r="X220" s="151"/>
      <c r="Y220" s="151"/>
      <c r="Z220" s="151"/>
      <c r="AA220" s="151"/>
      <c r="AB220" s="151"/>
      <c r="AC220" s="151"/>
      <c r="AD220" s="151"/>
    </row>
    <row r="221" spans="1:30" x14ac:dyDescent="0.2">
      <c r="A221" s="149"/>
      <c r="B221" s="150"/>
      <c r="C221" s="149"/>
      <c r="D221" s="151"/>
      <c r="E221" s="152"/>
      <c r="F221" s="150"/>
      <c r="G221" s="151"/>
      <c r="H221" s="149"/>
      <c r="I221" s="151"/>
      <c r="J221" s="151"/>
      <c r="K221" s="151"/>
      <c r="L221" s="151"/>
      <c r="M221" s="151"/>
      <c r="N221" s="151"/>
      <c r="O221" s="151"/>
      <c r="P221" s="151"/>
      <c r="Q221" s="151"/>
      <c r="R221" s="151"/>
      <c r="S221" s="151"/>
      <c r="T221" s="151"/>
      <c r="U221" s="151"/>
      <c r="V221" s="151"/>
      <c r="W221" s="151"/>
      <c r="X221" s="151"/>
      <c r="Y221" s="151"/>
      <c r="Z221" s="151"/>
      <c r="AA221" s="151"/>
      <c r="AB221" s="151"/>
      <c r="AC221" s="151"/>
      <c r="AD221" s="151"/>
    </row>
    <row r="222" spans="1:30" x14ac:dyDescent="0.2">
      <c r="A222" s="149"/>
      <c r="B222" s="150"/>
      <c r="C222" s="149"/>
      <c r="D222" s="151"/>
      <c r="E222" s="152"/>
      <c r="F222" s="150"/>
      <c r="G222" s="151"/>
      <c r="H222" s="149"/>
      <c r="I222" s="151"/>
      <c r="J222" s="151"/>
      <c r="K222" s="151"/>
      <c r="L222" s="151"/>
      <c r="M222" s="151"/>
      <c r="N222" s="151"/>
      <c r="O222" s="151"/>
      <c r="P222" s="151"/>
      <c r="Q222" s="151"/>
      <c r="R222" s="151"/>
      <c r="S222" s="151"/>
      <c r="T222" s="151"/>
      <c r="U222" s="151"/>
      <c r="V222" s="151"/>
      <c r="W222" s="151"/>
      <c r="X222" s="151"/>
      <c r="Y222" s="151"/>
      <c r="Z222" s="151"/>
      <c r="AA222" s="151"/>
      <c r="AB222" s="151"/>
      <c r="AC222" s="151"/>
      <c r="AD222" s="151"/>
    </row>
    <row r="223" spans="1:30" x14ac:dyDescent="0.2">
      <c r="A223" s="149"/>
      <c r="B223" s="150"/>
      <c r="C223" s="149"/>
      <c r="D223" s="151"/>
      <c r="E223" s="152"/>
      <c r="F223" s="150"/>
      <c r="G223" s="151"/>
      <c r="H223" s="149"/>
      <c r="I223" s="151"/>
      <c r="J223" s="151"/>
      <c r="K223" s="151"/>
      <c r="L223" s="151"/>
      <c r="M223" s="151"/>
      <c r="N223" s="151"/>
      <c r="O223" s="151"/>
      <c r="P223" s="151"/>
      <c r="Q223" s="151"/>
      <c r="R223" s="151"/>
      <c r="S223" s="151"/>
      <c r="T223" s="151"/>
      <c r="U223" s="151"/>
      <c r="V223" s="151"/>
      <c r="W223" s="151"/>
      <c r="X223" s="151"/>
      <c r="Y223" s="151"/>
      <c r="Z223" s="151"/>
      <c r="AA223" s="151"/>
      <c r="AB223" s="151"/>
      <c r="AC223" s="151"/>
      <c r="AD223" s="151"/>
    </row>
    <row r="224" spans="1:30" x14ac:dyDescent="0.2">
      <c r="A224" s="149"/>
      <c r="B224" s="150"/>
      <c r="C224" s="149"/>
      <c r="D224" s="151"/>
      <c r="E224" s="152"/>
      <c r="F224" s="150"/>
      <c r="G224" s="151"/>
      <c r="H224" s="149"/>
      <c r="I224" s="151"/>
      <c r="J224" s="151"/>
      <c r="K224" s="151"/>
      <c r="L224" s="151"/>
      <c r="M224" s="151"/>
      <c r="N224" s="151"/>
      <c r="O224" s="151"/>
      <c r="P224" s="151"/>
      <c r="Q224" s="151"/>
      <c r="R224" s="151"/>
      <c r="S224" s="151"/>
      <c r="T224" s="151"/>
      <c r="U224" s="151"/>
      <c r="V224" s="151"/>
      <c r="W224" s="151"/>
      <c r="X224" s="151"/>
      <c r="Y224" s="151"/>
      <c r="Z224" s="151"/>
      <c r="AA224" s="151"/>
      <c r="AB224" s="151"/>
      <c r="AC224" s="151"/>
      <c r="AD224" s="151"/>
    </row>
    <row r="225" spans="1:30" x14ac:dyDescent="0.2">
      <c r="A225" s="149"/>
      <c r="B225" s="150"/>
      <c r="C225" s="149"/>
      <c r="D225" s="151"/>
      <c r="E225" s="152"/>
      <c r="F225" s="150"/>
      <c r="G225" s="151"/>
      <c r="H225" s="149"/>
      <c r="I225" s="151"/>
      <c r="J225" s="151"/>
      <c r="K225" s="151"/>
      <c r="L225" s="151"/>
      <c r="M225" s="151"/>
      <c r="N225" s="151"/>
      <c r="O225" s="151"/>
      <c r="P225" s="151"/>
      <c r="Q225" s="151"/>
      <c r="R225" s="151"/>
      <c r="S225" s="151"/>
      <c r="T225" s="151"/>
      <c r="U225" s="151"/>
      <c r="V225" s="151"/>
      <c r="W225" s="151"/>
      <c r="X225" s="151"/>
      <c r="Y225" s="151"/>
      <c r="Z225" s="151"/>
      <c r="AA225" s="151"/>
      <c r="AB225" s="151"/>
      <c r="AC225" s="151"/>
      <c r="AD225" s="151"/>
    </row>
    <row r="226" spans="1:30" x14ac:dyDescent="0.2">
      <c r="A226" s="149"/>
      <c r="B226" s="150"/>
      <c r="C226" s="149"/>
      <c r="D226" s="151"/>
      <c r="E226" s="152"/>
      <c r="F226" s="150"/>
      <c r="G226" s="151"/>
      <c r="H226" s="149"/>
      <c r="I226" s="151"/>
      <c r="J226" s="151"/>
      <c r="K226" s="151"/>
      <c r="L226" s="151"/>
      <c r="M226" s="151"/>
      <c r="N226" s="151"/>
      <c r="O226" s="151"/>
      <c r="P226" s="151"/>
      <c r="Q226" s="151"/>
      <c r="R226" s="151"/>
      <c r="S226" s="151"/>
      <c r="T226" s="151"/>
      <c r="U226" s="151"/>
      <c r="V226" s="151"/>
      <c r="W226" s="151"/>
      <c r="X226" s="151"/>
      <c r="Y226" s="151"/>
      <c r="Z226" s="151"/>
      <c r="AA226" s="151"/>
      <c r="AB226" s="151"/>
      <c r="AC226" s="151"/>
      <c r="AD226" s="151"/>
    </row>
    <row r="227" spans="1:30" x14ac:dyDescent="0.2">
      <c r="A227" s="149"/>
      <c r="B227" s="150"/>
      <c r="C227" s="149"/>
      <c r="D227" s="151"/>
      <c r="E227" s="152"/>
      <c r="F227" s="150"/>
      <c r="G227" s="151"/>
      <c r="H227" s="149"/>
      <c r="I227" s="151"/>
      <c r="J227" s="151"/>
      <c r="K227" s="151"/>
      <c r="L227" s="151"/>
      <c r="M227" s="151"/>
      <c r="N227" s="151"/>
      <c r="O227" s="151"/>
      <c r="P227" s="151"/>
      <c r="Q227" s="151"/>
      <c r="R227" s="151"/>
      <c r="S227" s="151"/>
      <c r="T227" s="151"/>
      <c r="U227" s="151"/>
      <c r="V227" s="151"/>
      <c r="W227" s="151"/>
      <c r="X227" s="151"/>
      <c r="Y227" s="151"/>
      <c r="Z227" s="151"/>
      <c r="AA227" s="151"/>
      <c r="AB227" s="151"/>
      <c r="AC227" s="151"/>
      <c r="AD227" s="151"/>
    </row>
    <row r="228" spans="1:30" x14ac:dyDescent="0.2">
      <c r="A228" s="149"/>
      <c r="B228" s="150"/>
      <c r="C228" s="149"/>
      <c r="D228" s="151"/>
      <c r="E228" s="152"/>
      <c r="F228" s="150"/>
      <c r="G228" s="151"/>
      <c r="H228" s="149"/>
      <c r="I228" s="151"/>
      <c r="J228" s="151"/>
      <c r="K228" s="151"/>
      <c r="L228" s="151"/>
      <c r="M228" s="151"/>
      <c r="N228" s="151"/>
      <c r="O228" s="151"/>
      <c r="P228" s="151"/>
      <c r="Q228" s="151"/>
      <c r="R228" s="151"/>
      <c r="S228" s="151"/>
      <c r="T228" s="151"/>
      <c r="U228" s="151"/>
      <c r="V228" s="151"/>
      <c r="W228" s="151"/>
      <c r="X228" s="151"/>
      <c r="Y228" s="151"/>
      <c r="Z228" s="151"/>
      <c r="AA228" s="151"/>
      <c r="AB228" s="151"/>
      <c r="AC228" s="151"/>
      <c r="AD228" s="151"/>
    </row>
    <row r="229" spans="1:30" x14ac:dyDescent="0.2">
      <c r="A229" s="149"/>
      <c r="B229" s="150"/>
      <c r="C229" s="149"/>
      <c r="D229" s="151"/>
      <c r="E229" s="152"/>
      <c r="F229" s="150"/>
      <c r="G229" s="151"/>
      <c r="H229" s="149"/>
      <c r="I229" s="151"/>
      <c r="J229" s="151"/>
      <c r="K229" s="151"/>
      <c r="L229" s="151"/>
      <c r="M229" s="151"/>
      <c r="N229" s="151"/>
      <c r="O229" s="151"/>
      <c r="P229" s="151"/>
      <c r="Q229" s="151"/>
      <c r="R229" s="151"/>
      <c r="S229" s="151"/>
      <c r="T229" s="151"/>
      <c r="U229" s="151"/>
      <c r="V229" s="151"/>
      <c r="W229" s="151"/>
      <c r="X229" s="151"/>
      <c r="Y229" s="151"/>
      <c r="Z229" s="151"/>
      <c r="AA229" s="151"/>
      <c r="AB229" s="151"/>
      <c r="AC229" s="151"/>
      <c r="AD229" s="151"/>
    </row>
    <row r="230" spans="1:30" x14ac:dyDescent="0.2">
      <c r="A230" s="149"/>
      <c r="B230" s="150"/>
      <c r="C230" s="149"/>
      <c r="D230" s="151"/>
      <c r="E230" s="152"/>
      <c r="F230" s="150"/>
      <c r="G230" s="151"/>
      <c r="H230" s="149"/>
      <c r="I230" s="151"/>
      <c r="J230" s="151"/>
      <c r="K230" s="151"/>
      <c r="L230" s="151"/>
      <c r="M230" s="151"/>
      <c r="N230" s="151"/>
      <c r="O230" s="151"/>
      <c r="P230" s="151"/>
      <c r="Q230" s="151"/>
      <c r="R230" s="151"/>
      <c r="S230" s="151"/>
      <c r="T230" s="151"/>
      <c r="U230" s="151"/>
      <c r="V230" s="151"/>
      <c r="W230" s="151"/>
      <c r="X230" s="151"/>
      <c r="Y230" s="151"/>
      <c r="Z230" s="151"/>
      <c r="AA230" s="151"/>
      <c r="AB230" s="151"/>
      <c r="AC230" s="151"/>
      <c r="AD230" s="151"/>
    </row>
    <row r="231" spans="1:30" x14ac:dyDescent="0.2">
      <c r="A231" s="149"/>
      <c r="B231" s="150"/>
      <c r="C231" s="149"/>
      <c r="D231" s="151"/>
      <c r="E231" s="152"/>
      <c r="F231" s="150"/>
      <c r="G231" s="151"/>
      <c r="H231" s="149"/>
      <c r="I231" s="151"/>
      <c r="J231" s="151"/>
      <c r="K231" s="151"/>
      <c r="L231" s="151"/>
      <c r="M231" s="151"/>
      <c r="N231" s="151"/>
      <c r="O231" s="151"/>
      <c r="P231" s="151"/>
      <c r="Q231" s="151"/>
      <c r="R231" s="151"/>
      <c r="S231" s="151"/>
      <c r="T231" s="151"/>
      <c r="U231" s="151"/>
      <c r="V231" s="151"/>
      <c r="W231" s="151"/>
      <c r="X231" s="151"/>
      <c r="Y231" s="151"/>
      <c r="Z231" s="151"/>
      <c r="AA231" s="151"/>
      <c r="AB231" s="151"/>
      <c r="AC231" s="151"/>
      <c r="AD231" s="151"/>
    </row>
    <row r="232" spans="1:30" x14ac:dyDescent="0.2">
      <c r="A232" s="149"/>
      <c r="B232" s="150"/>
      <c r="C232" s="149"/>
      <c r="D232" s="151"/>
      <c r="E232" s="152"/>
      <c r="F232" s="150"/>
      <c r="G232" s="151"/>
      <c r="H232" s="149"/>
      <c r="I232" s="151"/>
      <c r="J232" s="151"/>
      <c r="K232" s="151"/>
      <c r="L232" s="151"/>
      <c r="M232" s="151"/>
      <c r="N232" s="151"/>
      <c r="O232" s="151"/>
      <c r="P232" s="151"/>
      <c r="Q232" s="151"/>
      <c r="R232" s="151"/>
      <c r="S232" s="151"/>
      <c r="T232" s="151"/>
      <c r="U232" s="151"/>
      <c r="V232" s="151"/>
      <c r="W232" s="151"/>
      <c r="X232" s="151"/>
      <c r="Y232" s="151"/>
      <c r="Z232" s="151"/>
      <c r="AA232" s="151"/>
      <c r="AB232" s="151"/>
      <c r="AC232" s="151"/>
      <c r="AD232" s="151"/>
    </row>
    <row r="233" spans="1:30" x14ac:dyDescent="0.2">
      <c r="A233" s="149"/>
      <c r="B233" s="150"/>
      <c r="C233" s="149"/>
      <c r="D233" s="151"/>
      <c r="E233" s="152"/>
      <c r="F233" s="150"/>
      <c r="G233" s="151"/>
      <c r="H233" s="149"/>
      <c r="I233" s="151"/>
      <c r="J233" s="151"/>
      <c r="K233" s="151"/>
      <c r="L233" s="151"/>
      <c r="M233" s="151"/>
      <c r="N233" s="151"/>
      <c r="O233" s="151"/>
      <c r="P233" s="151"/>
      <c r="Q233" s="151"/>
      <c r="R233" s="151"/>
      <c r="S233" s="151"/>
      <c r="T233" s="151"/>
      <c r="U233" s="151"/>
      <c r="V233" s="151"/>
      <c r="W233" s="151"/>
      <c r="X233" s="151"/>
      <c r="Y233" s="151"/>
      <c r="Z233" s="151"/>
      <c r="AA233" s="151"/>
      <c r="AB233" s="151"/>
      <c r="AC233" s="151"/>
      <c r="AD233" s="151"/>
    </row>
    <row r="234" spans="1:30" x14ac:dyDescent="0.2">
      <c r="A234" s="149"/>
      <c r="B234" s="150"/>
      <c r="C234" s="149"/>
      <c r="D234" s="151"/>
      <c r="E234" s="152"/>
      <c r="F234" s="150"/>
      <c r="G234" s="151"/>
      <c r="H234" s="149"/>
      <c r="I234" s="151"/>
      <c r="J234" s="151"/>
      <c r="K234" s="151"/>
      <c r="L234" s="151"/>
      <c r="M234" s="151"/>
      <c r="N234" s="151"/>
      <c r="O234" s="151"/>
      <c r="P234" s="151"/>
      <c r="Q234" s="151"/>
      <c r="R234" s="151"/>
      <c r="S234" s="151"/>
      <c r="T234" s="151"/>
      <c r="U234" s="151"/>
      <c r="V234" s="151"/>
      <c r="W234" s="151"/>
      <c r="X234" s="151"/>
      <c r="Y234" s="151"/>
      <c r="Z234" s="151"/>
      <c r="AA234" s="151"/>
      <c r="AB234" s="151"/>
      <c r="AC234" s="151"/>
      <c r="AD234" s="151"/>
    </row>
    <row r="235" spans="1:30" x14ac:dyDescent="0.2">
      <c r="A235" s="149"/>
      <c r="B235" s="150"/>
      <c r="C235" s="149"/>
      <c r="D235" s="151"/>
      <c r="E235" s="152"/>
      <c r="F235" s="150"/>
      <c r="G235" s="151"/>
      <c r="H235" s="149"/>
      <c r="I235" s="151"/>
      <c r="J235" s="151"/>
      <c r="K235" s="151"/>
      <c r="L235" s="151"/>
      <c r="M235" s="151"/>
      <c r="N235" s="151"/>
      <c r="O235" s="151"/>
      <c r="P235" s="151"/>
      <c r="Q235" s="151"/>
      <c r="R235" s="151"/>
      <c r="S235" s="151"/>
      <c r="T235" s="151"/>
      <c r="U235" s="151"/>
      <c r="V235" s="151"/>
      <c r="W235" s="151"/>
      <c r="X235" s="151"/>
      <c r="Y235" s="151"/>
      <c r="Z235" s="151"/>
      <c r="AA235" s="151"/>
      <c r="AB235" s="151"/>
      <c r="AC235" s="151"/>
      <c r="AD235" s="151"/>
    </row>
    <row r="236" spans="1:30" x14ac:dyDescent="0.2">
      <c r="A236" s="149"/>
      <c r="B236" s="150"/>
      <c r="C236" s="149"/>
      <c r="D236" s="151"/>
      <c r="E236" s="152"/>
      <c r="F236" s="150"/>
      <c r="G236" s="151"/>
      <c r="H236" s="149"/>
      <c r="I236" s="151"/>
      <c r="J236" s="151"/>
      <c r="K236" s="151"/>
      <c r="L236" s="151"/>
      <c r="M236" s="151"/>
      <c r="N236" s="151"/>
      <c r="O236" s="151"/>
      <c r="P236" s="151"/>
      <c r="Q236" s="151"/>
      <c r="R236" s="151"/>
      <c r="S236" s="151"/>
      <c r="T236" s="151"/>
      <c r="U236" s="151"/>
      <c r="V236" s="151"/>
      <c r="W236" s="151"/>
      <c r="X236" s="151"/>
      <c r="Y236" s="151"/>
      <c r="Z236" s="151"/>
      <c r="AA236" s="151"/>
      <c r="AB236" s="151"/>
      <c r="AC236" s="151"/>
      <c r="AD236" s="151"/>
    </row>
    <row r="237" spans="1:30" x14ac:dyDescent="0.2">
      <c r="A237" s="149"/>
      <c r="B237" s="150"/>
      <c r="C237" s="149"/>
      <c r="D237" s="151"/>
      <c r="E237" s="152"/>
      <c r="F237" s="150"/>
      <c r="G237" s="151"/>
      <c r="H237" s="149"/>
      <c r="I237" s="151"/>
      <c r="J237" s="151"/>
      <c r="K237" s="151"/>
      <c r="L237" s="151"/>
      <c r="M237" s="151"/>
      <c r="N237" s="151"/>
      <c r="O237" s="151"/>
      <c r="P237" s="151"/>
      <c r="Q237" s="151"/>
      <c r="R237" s="151"/>
      <c r="S237" s="151"/>
      <c r="T237" s="151"/>
      <c r="U237" s="151"/>
      <c r="V237" s="151"/>
      <c r="W237" s="151"/>
      <c r="X237" s="151"/>
      <c r="Y237" s="151"/>
      <c r="Z237" s="151"/>
      <c r="AA237" s="151"/>
      <c r="AB237" s="151"/>
      <c r="AC237" s="151"/>
      <c r="AD237" s="151"/>
    </row>
    <row r="238" spans="1:30" x14ac:dyDescent="0.2">
      <c r="A238" s="149"/>
      <c r="B238" s="150"/>
      <c r="C238" s="149"/>
      <c r="D238" s="151"/>
      <c r="E238" s="152"/>
      <c r="F238" s="150"/>
      <c r="G238" s="151"/>
      <c r="H238" s="149"/>
      <c r="I238" s="151"/>
      <c r="J238" s="151"/>
      <c r="K238" s="151"/>
      <c r="L238" s="151"/>
      <c r="M238" s="151"/>
      <c r="N238" s="151"/>
      <c r="O238" s="151"/>
      <c r="P238" s="151"/>
      <c r="Q238" s="151"/>
      <c r="R238" s="151"/>
      <c r="S238" s="151"/>
      <c r="T238" s="151"/>
      <c r="U238" s="151"/>
      <c r="V238" s="151"/>
      <c r="W238" s="151"/>
      <c r="X238" s="151"/>
      <c r="Y238" s="151"/>
      <c r="Z238" s="151"/>
      <c r="AA238" s="151"/>
      <c r="AB238" s="151"/>
      <c r="AC238" s="151"/>
      <c r="AD238" s="151"/>
    </row>
    <row r="239" spans="1:30" x14ac:dyDescent="0.2">
      <c r="A239" s="149"/>
      <c r="B239" s="150"/>
      <c r="C239" s="149"/>
      <c r="D239" s="151"/>
      <c r="E239" s="152"/>
      <c r="F239" s="150"/>
      <c r="G239" s="151"/>
      <c r="H239" s="149"/>
      <c r="I239" s="151"/>
      <c r="J239" s="151"/>
      <c r="K239" s="151"/>
      <c r="L239" s="151"/>
      <c r="M239" s="151"/>
      <c r="N239" s="151"/>
      <c r="O239" s="151"/>
      <c r="P239" s="151"/>
      <c r="Q239" s="151"/>
      <c r="R239" s="151"/>
      <c r="S239" s="151"/>
      <c r="T239" s="151"/>
      <c r="U239" s="151"/>
      <c r="V239" s="151"/>
      <c r="W239" s="151"/>
      <c r="X239" s="151"/>
      <c r="Y239" s="151"/>
      <c r="Z239" s="151"/>
      <c r="AA239" s="151"/>
      <c r="AB239" s="151"/>
      <c r="AC239" s="151"/>
      <c r="AD239" s="151"/>
    </row>
    <row r="240" spans="1:30" x14ac:dyDescent="0.2">
      <c r="A240" s="149"/>
      <c r="B240" s="150"/>
      <c r="C240" s="149"/>
      <c r="D240" s="151"/>
      <c r="E240" s="152"/>
      <c r="F240" s="150"/>
      <c r="G240" s="151"/>
      <c r="H240" s="149"/>
      <c r="I240" s="151"/>
      <c r="J240" s="151"/>
      <c r="K240" s="151"/>
      <c r="L240" s="151"/>
      <c r="M240" s="151"/>
      <c r="N240" s="151"/>
      <c r="O240" s="151"/>
      <c r="P240" s="151"/>
      <c r="Q240" s="151"/>
      <c r="R240" s="151"/>
      <c r="S240" s="151"/>
      <c r="T240" s="151"/>
      <c r="U240" s="151"/>
      <c r="V240" s="151"/>
      <c r="W240" s="151"/>
      <c r="X240" s="151"/>
      <c r="Y240" s="151"/>
      <c r="Z240" s="151"/>
      <c r="AA240" s="151"/>
      <c r="AB240" s="151"/>
      <c r="AC240" s="151"/>
      <c r="AD240" s="151"/>
    </row>
    <row r="241" spans="1:30" x14ac:dyDescent="0.2">
      <c r="A241" s="149"/>
      <c r="B241" s="150"/>
      <c r="C241" s="149"/>
      <c r="D241" s="151"/>
      <c r="E241" s="152"/>
      <c r="F241" s="150"/>
      <c r="G241" s="151"/>
      <c r="H241" s="149"/>
      <c r="I241" s="151"/>
      <c r="J241" s="151"/>
      <c r="K241" s="151"/>
      <c r="L241" s="151"/>
      <c r="M241" s="151"/>
      <c r="N241" s="151"/>
      <c r="O241" s="151"/>
      <c r="P241" s="151"/>
      <c r="Q241" s="151"/>
      <c r="R241" s="151"/>
      <c r="S241" s="151"/>
      <c r="T241" s="151"/>
      <c r="U241" s="151"/>
      <c r="V241" s="151"/>
      <c r="W241" s="151"/>
      <c r="X241" s="151"/>
      <c r="Y241" s="151"/>
      <c r="Z241" s="151"/>
      <c r="AA241" s="151"/>
      <c r="AB241" s="151"/>
      <c r="AC241" s="151"/>
      <c r="AD241" s="151"/>
    </row>
    <row r="242" spans="1:30" x14ac:dyDescent="0.2">
      <c r="A242" s="149"/>
      <c r="B242" s="150"/>
      <c r="C242" s="149"/>
      <c r="D242" s="151"/>
      <c r="E242" s="152"/>
      <c r="F242" s="150"/>
      <c r="G242" s="151"/>
      <c r="H242" s="149"/>
      <c r="I242" s="151"/>
      <c r="J242" s="151"/>
      <c r="K242" s="151"/>
      <c r="L242" s="151"/>
      <c r="M242" s="151"/>
      <c r="N242" s="151"/>
      <c r="O242" s="151"/>
      <c r="P242" s="151"/>
      <c r="Q242" s="151"/>
      <c r="R242" s="151"/>
      <c r="S242" s="151"/>
      <c r="T242" s="151"/>
      <c r="U242" s="151"/>
      <c r="V242" s="151"/>
      <c r="W242" s="151"/>
      <c r="X242" s="151"/>
      <c r="Y242" s="151"/>
      <c r="Z242" s="151"/>
      <c r="AA242" s="151"/>
      <c r="AB242" s="151"/>
      <c r="AC242" s="151"/>
      <c r="AD242" s="151"/>
    </row>
    <row r="243" spans="1:30" x14ac:dyDescent="0.2">
      <c r="A243" s="149"/>
      <c r="B243" s="150"/>
      <c r="C243" s="149"/>
      <c r="D243" s="151"/>
      <c r="E243" s="152"/>
      <c r="F243" s="150"/>
      <c r="G243" s="151"/>
      <c r="H243" s="149"/>
      <c r="I243" s="151"/>
      <c r="J243" s="151"/>
      <c r="K243" s="151"/>
      <c r="L243" s="151"/>
      <c r="M243" s="151"/>
      <c r="N243" s="151"/>
      <c r="O243" s="151"/>
      <c r="P243" s="151"/>
      <c r="Q243" s="151"/>
      <c r="R243" s="151"/>
      <c r="S243" s="151"/>
      <c r="T243" s="151"/>
      <c r="U243" s="151"/>
      <c r="V243" s="151"/>
      <c r="W243" s="151"/>
      <c r="X243" s="151"/>
      <c r="Y243" s="151"/>
      <c r="Z243" s="151"/>
      <c r="AA243" s="151"/>
      <c r="AB243" s="151"/>
      <c r="AC243" s="151"/>
      <c r="AD243" s="151"/>
    </row>
    <row r="244" spans="1:30" x14ac:dyDescent="0.2">
      <c r="A244" s="149"/>
      <c r="B244" s="150"/>
      <c r="C244" s="149"/>
      <c r="D244" s="151"/>
      <c r="E244" s="152"/>
      <c r="F244" s="150"/>
      <c r="G244" s="151"/>
      <c r="H244" s="149"/>
      <c r="I244" s="151"/>
      <c r="J244" s="151"/>
      <c r="K244" s="151"/>
      <c r="L244" s="151"/>
      <c r="M244" s="151"/>
      <c r="N244" s="151"/>
      <c r="O244" s="151"/>
      <c r="P244" s="151"/>
      <c r="Q244" s="151"/>
      <c r="R244" s="151"/>
      <c r="S244" s="151"/>
      <c r="T244" s="151"/>
      <c r="U244" s="151"/>
      <c r="V244" s="151"/>
      <c r="W244" s="151"/>
      <c r="X244" s="151"/>
      <c r="Y244" s="151"/>
      <c r="Z244" s="151"/>
      <c r="AA244" s="151"/>
      <c r="AB244" s="151"/>
      <c r="AC244" s="151"/>
      <c r="AD244" s="151"/>
    </row>
    <row r="245" spans="1:30" x14ac:dyDescent="0.2">
      <c r="A245" s="149"/>
      <c r="B245" s="150"/>
      <c r="C245" s="149"/>
      <c r="D245" s="151"/>
      <c r="E245" s="152"/>
      <c r="F245" s="150"/>
      <c r="G245" s="151"/>
      <c r="H245" s="149"/>
      <c r="I245" s="151"/>
      <c r="J245" s="151"/>
      <c r="K245" s="151"/>
      <c r="L245" s="151"/>
      <c r="M245" s="151"/>
      <c r="N245" s="151"/>
      <c r="O245" s="151"/>
      <c r="P245" s="151"/>
      <c r="Q245" s="151"/>
      <c r="R245" s="151"/>
      <c r="S245" s="151"/>
      <c r="T245" s="151"/>
      <c r="U245" s="151"/>
      <c r="V245" s="151"/>
      <c r="W245" s="151"/>
      <c r="X245" s="151"/>
      <c r="Y245" s="151"/>
      <c r="Z245" s="151"/>
      <c r="AA245" s="151"/>
      <c r="AB245" s="151"/>
      <c r="AC245" s="151"/>
      <c r="AD245" s="151"/>
    </row>
    <row r="246" spans="1:30" x14ac:dyDescent="0.2">
      <c r="A246" s="149"/>
      <c r="B246" s="150"/>
      <c r="C246" s="149"/>
      <c r="D246" s="151"/>
      <c r="E246" s="152"/>
      <c r="F246" s="150"/>
      <c r="G246" s="151"/>
      <c r="H246" s="149"/>
      <c r="I246" s="151"/>
      <c r="J246" s="151"/>
      <c r="K246" s="151"/>
      <c r="L246" s="151"/>
      <c r="M246" s="151"/>
      <c r="N246" s="151"/>
      <c r="O246" s="151"/>
      <c r="P246" s="151"/>
      <c r="Q246" s="151"/>
      <c r="R246" s="151"/>
      <c r="S246" s="151"/>
      <c r="T246" s="151"/>
      <c r="U246" s="151"/>
      <c r="V246" s="151"/>
      <c r="W246" s="151"/>
      <c r="X246" s="151"/>
      <c r="Y246" s="151"/>
      <c r="Z246" s="151"/>
      <c r="AA246" s="151"/>
      <c r="AB246" s="151"/>
      <c r="AC246" s="151"/>
      <c r="AD246" s="151"/>
    </row>
    <row r="247" spans="1:30" x14ac:dyDescent="0.2">
      <c r="A247" s="149"/>
      <c r="B247" s="150"/>
      <c r="C247" s="149"/>
      <c r="D247" s="151"/>
      <c r="E247" s="152"/>
      <c r="F247" s="150"/>
      <c r="G247" s="151"/>
      <c r="H247" s="149"/>
      <c r="I247" s="151"/>
      <c r="J247" s="151"/>
      <c r="K247" s="151"/>
      <c r="L247" s="151"/>
      <c r="M247" s="151"/>
      <c r="N247" s="151"/>
      <c r="O247" s="151"/>
      <c r="P247" s="151"/>
      <c r="Q247" s="151"/>
      <c r="R247" s="151"/>
      <c r="S247" s="151"/>
      <c r="T247" s="151"/>
      <c r="U247" s="151"/>
      <c r="V247" s="151"/>
      <c r="W247" s="151"/>
      <c r="X247" s="151"/>
      <c r="Y247" s="151"/>
      <c r="Z247" s="151"/>
      <c r="AA247" s="151"/>
      <c r="AB247" s="151"/>
      <c r="AC247" s="151"/>
      <c r="AD247" s="151"/>
    </row>
    <row r="248" spans="1:30" x14ac:dyDescent="0.2">
      <c r="A248" s="149"/>
      <c r="B248" s="150"/>
      <c r="C248" s="149"/>
      <c r="D248" s="151"/>
      <c r="E248" s="152"/>
      <c r="F248" s="150"/>
      <c r="G248" s="151"/>
      <c r="H248" s="149"/>
      <c r="I248" s="151"/>
      <c r="J248" s="151"/>
      <c r="K248" s="151"/>
      <c r="L248" s="151"/>
      <c r="M248" s="151"/>
      <c r="N248" s="151"/>
      <c r="O248" s="151"/>
      <c r="P248" s="151"/>
      <c r="Q248" s="151"/>
      <c r="R248" s="151"/>
      <c r="S248" s="151"/>
      <c r="T248" s="151"/>
      <c r="U248" s="151"/>
      <c r="V248" s="151"/>
      <c r="W248" s="151"/>
      <c r="X248" s="151"/>
      <c r="Y248" s="151"/>
      <c r="Z248" s="151"/>
      <c r="AA248" s="151"/>
      <c r="AB248" s="151"/>
      <c r="AC248" s="151"/>
      <c r="AD248" s="151"/>
    </row>
    <row r="249" spans="1:30" x14ac:dyDescent="0.2">
      <c r="A249" s="149"/>
      <c r="B249" s="150"/>
      <c r="C249" s="149"/>
      <c r="D249" s="151"/>
      <c r="E249" s="152"/>
      <c r="F249" s="150"/>
      <c r="G249" s="151"/>
      <c r="H249" s="149"/>
      <c r="I249" s="151"/>
      <c r="J249" s="151"/>
      <c r="K249" s="151"/>
      <c r="L249" s="151"/>
      <c r="M249" s="151"/>
      <c r="N249" s="151"/>
      <c r="O249" s="151"/>
      <c r="P249" s="151"/>
      <c r="Q249" s="151"/>
      <c r="R249" s="151"/>
      <c r="S249" s="151"/>
      <c r="T249" s="151"/>
      <c r="U249" s="151"/>
      <c r="V249" s="151"/>
      <c r="W249" s="151"/>
      <c r="X249" s="151"/>
      <c r="Y249" s="151"/>
      <c r="Z249" s="151"/>
      <c r="AA249" s="151"/>
      <c r="AB249" s="151"/>
      <c r="AC249" s="151"/>
      <c r="AD249" s="151"/>
    </row>
    <row r="250" spans="1:30" x14ac:dyDescent="0.2">
      <c r="A250" s="149"/>
      <c r="B250" s="150"/>
      <c r="C250" s="149"/>
      <c r="D250" s="151"/>
      <c r="E250" s="152"/>
      <c r="F250" s="150"/>
      <c r="G250" s="151"/>
      <c r="H250" s="149"/>
      <c r="I250" s="151"/>
      <c r="J250" s="151"/>
      <c r="K250" s="151"/>
      <c r="L250" s="151"/>
      <c r="M250" s="151"/>
      <c r="N250" s="151"/>
      <c r="O250" s="151"/>
      <c r="P250" s="151"/>
      <c r="Q250" s="151"/>
      <c r="R250" s="151"/>
      <c r="S250" s="151"/>
      <c r="T250" s="151"/>
      <c r="U250" s="151"/>
      <c r="V250" s="151"/>
      <c r="W250" s="151"/>
      <c r="X250" s="151"/>
      <c r="Y250" s="151"/>
      <c r="Z250" s="151"/>
      <c r="AA250" s="151"/>
      <c r="AB250" s="151"/>
      <c r="AC250" s="151"/>
      <c r="AD250" s="151"/>
    </row>
    <row r="251" spans="1:30" x14ac:dyDescent="0.2">
      <c r="A251" s="149"/>
      <c r="B251" s="150"/>
      <c r="C251" s="149"/>
      <c r="D251" s="151"/>
      <c r="E251" s="152"/>
      <c r="F251" s="150"/>
      <c r="G251" s="151"/>
      <c r="H251" s="149"/>
      <c r="I251" s="151"/>
      <c r="J251" s="151"/>
      <c r="K251" s="151"/>
      <c r="L251" s="151"/>
      <c r="M251" s="151"/>
      <c r="N251" s="151"/>
      <c r="O251" s="151"/>
      <c r="P251" s="151"/>
      <c r="Q251" s="151"/>
      <c r="R251" s="151"/>
      <c r="S251" s="151"/>
      <c r="T251" s="151"/>
      <c r="U251" s="151"/>
      <c r="V251" s="151"/>
      <c r="W251" s="151"/>
      <c r="X251" s="151"/>
      <c r="Y251" s="151"/>
      <c r="Z251" s="151"/>
      <c r="AA251" s="151"/>
      <c r="AB251" s="151"/>
      <c r="AC251" s="151"/>
      <c r="AD251" s="151"/>
    </row>
    <row r="252" spans="1:30" x14ac:dyDescent="0.2">
      <c r="A252" s="149"/>
      <c r="B252" s="150"/>
      <c r="C252" s="149"/>
      <c r="D252" s="151"/>
      <c r="E252" s="152"/>
      <c r="F252" s="150"/>
      <c r="G252" s="151"/>
      <c r="H252" s="149"/>
      <c r="I252" s="151"/>
      <c r="J252" s="151"/>
      <c r="K252" s="151"/>
      <c r="L252" s="151"/>
      <c r="M252" s="151"/>
      <c r="N252" s="151"/>
      <c r="O252" s="151"/>
      <c r="P252" s="151"/>
      <c r="Q252" s="151"/>
      <c r="R252" s="151"/>
      <c r="S252" s="151"/>
      <c r="T252" s="151"/>
      <c r="U252" s="151"/>
      <c r="V252" s="151"/>
      <c r="W252" s="151"/>
      <c r="X252" s="151"/>
      <c r="Y252" s="151"/>
      <c r="Z252" s="151"/>
      <c r="AA252" s="151"/>
      <c r="AB252" s="151"/>
      <c r="AC252" s="151"/>
      <c r="AD252" s="151"/>
    </row>
    <row r="253" spans="1:30" x14ac:dyDescent="0.2">
      <c r="A253" s="149"/>
      <c r="B253" s="150"/>
      <c r="C253" s="149"/>
      <c r="D253" s="151"/>
      <c r="E253" s="152"/>
      <c r="F253" s="150"/>
      <c r="G253" s="151"/>
      <c r="H253" s="149"/>
      <c r="I253" s="151"/>
      <c r="J253" s="151"/>
      <c r="K253" s="151"/>
      <c r="L253" s="151"/>
      <c r="M253" s="151"/>
      <c r="N253" s="151"/>
      <c r="O253" s="151"/>
      <c r="P253" s="151"/>
      <c r="Q253" s="151"/>
      <c r="R253" s="151"/>
      <c r="S253" s="151"/>
      <c r="T253" s="151"/>
      <c r="U253" s="151"/>
      <c r="V253" s="151"/>
      <c r="W253" s="151"/>
      <c r="X253" s="151"/>
      <c r="Y253" s="151"/>
      <c r="Z253" s="151"/>
      <c r="AA253" s="151"/>
      <c r="AB253" s="151"/>
      <c r="AC253" s="151"/>
      <c r="AD253" s="151"/>
    </row>
    <row r="254" spans="1:30" x14ac:dyDescent="0.2">
      <c r="A254" s="149"/>
      <c r="B254" s="150"/>
      <c r="C254" s="149"/>
      <c r="D254" s="151"/>
      <c r="E254" s="152"/>
      <c r="F254" s="150"/>
      <c r="G254" s="151"/>
      <c r="H254" s="149"/>
      <c r="I254" s="151"/>
      <c r="J254" s="151"/>
      <c r="K254" s="151"/>
      <c r="L254" s="151"/>
      <c r="M254" s="151"/>
      <c r="N254" s="151"/>
      <c r="O254" s="151"/>
      <c r="P254" s="151"/>
      <c r="Q254" s="151"/>
      <c r="R254" s="151"/>
      <c r="S254" s="151"/>
      <c r="T254" s="151"/>
      <c r="U254" s="151"/>
      <c r="V254" s="151"/>
      <c r="W254" s="151"/>
      <c r="X254" s="151"/>
      <c r="Y254" s="151"/>
      <c r="Z254" s="151"/>
      <c r="AA254" s="151"/>
      <c r="AB254" s="151"/>
      <c r="AC254" s="151"/>
      <c r="AD254" s="151"/>
    </row>
    <row r="255" spans="1:30" x14ac:dyDescent="0.2">
      <c r="A255" s="149"/>
      <c r="B255" s="150"/>
      <c r="C255" s="149"/>
      <c r="D255" s="151"/>
      <c r="E255" s="152"/>
      <c r="F255" s="150"/>
      <c r="G255" s="151"/>
      <c r="H255" s="149"/>
      <c r="I255" s="151"/>
      <c r="J255" s="151"/>
      <c r="K255" s="151"/>
      <c r="L255" s="151"/>
      <c r="M255" s="151"/>
      <c r="N255" s="151"/>
      <c r="O255" s="151"/>
      <c r="P255" s="151"/>
      <c r="Q255" s="151"/>
      <c r="R255" s="151"/>
      <c r="S255" s="151"/>
      <c r="T255" s="151"/>
      <c r="U255" s="151"/>
      <c r="V255" s="151"/>
      <c r="W255" s="151"/>
      <c r="X255" s="151"/>
      <c r="Y255" s="151"/>
      <c r="Z255" s="151"/>
      <c r="AA255" s="151"/>
      <c r="AB255" s="151"/>
      <c r="AC255" s="151"/>
      <c r="AD255" s="151"/>
    </row>
    <row r="256" spans="1:30" x14ac:dyDescent="0.2">
      <c r="A256" s="149"/>
      <c r="B256" s="150"/>
      <c r="C256" s="149"/>
      <c r="D256" s="151"/>
      <c r="E256" s="152"/>
      <c r="F256" s="150"/>
      <c r="G256" s="151"/>
      <c r="H256" s="149"/>
      <c r="I256" s="151"/>
      <c r="J256" s="151"/>
      <c r="K256" s="151"/>
      <c r="L256" s="151"/>
      <c r="M256" s="151"/>
      <c r="N256" s="151"/>
      <c r="O256" s="151"/>
      <c r="P256" s="151"/>
      <c r="Q256" s="151"/>
      <c r="R256" s="151"/>
      <c r="S256" s="151"/>
      <c r="T256" s="151"/>
      <c r="U256" s="151"/>
      <c r="V256" s="151"/>
      <c r="W256" s="151"/>
      <c r="X256" s="151"/>
      <c r="Y256" s="151"/>
      <c r="Z256" s="151"/>
      <c r="AA256" s="151"/>
      <c r="AB256" s="151"/>
      <c r="AC256" s="151"/>
      <c r="AD256" s="151"/>
    </row>
    <row r="257" spans="1:30" x14ac:dyDescent="0.2">
      <c r="A257" s="149"/>
      <c r="B257" s="150"/>
      <c r="C257" s="149"/>
      <c r="D257" s="151"/>
      <c r="E257" s="152"/>
      <c r="F257" s="150"/>
      <c r="G257" s="151"/>
      <c r="H257" s="149"/>
      <c r="I257" s="151"/>
      <c r="J257" s="151"/>
      <c r="K257" s="151"/>
      <c r="L257" s="151"/>
      <c r="M257" s="151"/>
      <c r="N257" s="151"/>
      <c r="O257" s="151"/>
      <c r="P257" s="151"/>
      <c r="Q257" s="151"/>
      <c r="R257" s="151"/>
      <c r="S257" s="151"/>
      <c r="T257" s="151"/>
      <c r="U257" s="151"/>
      <c r="V257" s="151"/>
      <c r="W257" s="151"/>
      <c r="X257" s="151"/>
      <c r="Y257" s="151"/>
      <c r="Z257" s="151"/>
      <c r="AA257" s="151"/>
      <c r="AB257" s="151"/>
      <c r="AC257" s="151"/>
      <c r="AD257" s="151"/>
    </row>
    <row r="258" spans="1:30" x14ac:dyDescent="0.2">
      <c r="A258" s="149"/>
      <c r="B258" s="150"/>
      <c r="C258" s="149"/>
      <c r="D258" s="151"/>
      <c r="E258" s="152"/>
      <c r="F258" s="150"/>
      <c r="G258" s="151"/>
      <c r="H258" s="149"/>
      <c r="I258" s="151"/>
      <c r="J258" s="151"/>
      <c r="K258" s="151"/>
      <c r="L258" s="151"/>
      <c r="M258" s="151"/>
      <c r="N258" s="151"/>
      <c r="O258" s="151"/>
      <c r="P258" s="151"/>
      <c r="Q258" s="151"/>
      <c r="R258" s="151"/>
      <c r="S258" s="151"/>
      <c r="T258" s="151"/>
      <c r="U258" s="151"/>
      <c r="V258" s="151"/>
      <c r="W258" s="151"/>
      <c r="X258" s="151"/>
      <c r="Y258" s="151"/>
      <c r="Z258" s="151"/>
      <c r="AA258" s="151"/>
      <c r="AB258" s="151"/>
      <c r="AC258" s="151"/>
      <c r="AD258" s="151"/>
    </row>
    <row r="259" spans="1:30" x14ac:dyDescent="0.2">
      <c r="A259" s="149"/>
      <c r="B259" s="150"/>
      <c r="C259" s="149"/>
      <c r="D259" s="151"/>
      <c r="E259" s="152"/>
      <c r="F259" s="150"/>
      <c r="G259" s="151"/>
      <c r="H259" s="149"/>
      <c r="I259" s="151"/>
      <c r="J259" s="151"/>
      <c r="K259" s="151"/>
      <c r="L259" s="151"/>
      <c r="M259" s="151"/>
      <c r="N259" s="151"/>
      <c r="O259" s="151"/>
      <c r="P259" s="151"/>
      <c r="Q259" s="151"/>
      <c r="R259" s="151"/>
      <c r="S259" s="151"/>
      <c r="T259" s="151"/>
      <c r="U259" s="151"/>
      <c r="V259" s="151"/>
      <c r="W259" s="151"/>
      <c r="X259" s="151"/>
      <c r="Y259" s="151"/>
      <c r="Z259" s="151"/>
      <c r="AA259" s="151"/>
      <c r="AB259" s="151"/>
      <c r="AC259" s="151"/>
      <c r="AD259" s="151"/>
    </row>
    <row r="260" spans="1:30" x14ac:dyDescent="0.2">
      <c r="A260" s="149"/>
      <c r="B260" s="150"/>
      <c r="C260" s="149"/>
      <c r="D260" s="151"/>
      <c r="E260" s="152"/>
      <c r="F260" s="150"/>
      <c r="G260" s="151"/>
      <c r="H260" s="149"/>
      <c r="I260" s="151"/>
      <c r="J260" s="151"/>
      <c r="K260" s="151"/>
      <c r="L260" s="151"/>
      <c r="M260" s="151"/>
      <c r="N260" s="151"/>
      <c r="O260" s="151"/>
      <c r="P260" s="151"/>
      <c r="Q260" s="151"/>
      <c r="R260" s="151"/>
      <c r="S260" s="151"/>
      <c r="T260" s="151"/>
      <c r="U260" s="151"/>
      <c r="V260" s="151"/>
      <c r="W260" s="151"/>
      <c r="X260" s="151"/>
      <c r="Y260" s="151"/>
      <c r="Z260" s="151"/>
      <c r="AA260" s="151"/>
      <c r="AB260" s="151"/>
      <c r="AC260" s="151"/>
      <c r="AD260" s="151"/>
    </row>
    <row r="261" spans="1:30" x14ac:dyDescent="0.2">
      <c r="A261" s="149"/>
      <c r="B261" s="150"/>
      <c r="C261" s="149"/>
      <c r="D261" s="151"/>
      <c r="E261" s="152"/>
      <c r="F261" s="150"/>
      <c r="G261" s="151"/>
      <c r="H261" s="149"/>
      <c r="I261" s="151"/>
      <c r="J261" s="151"/>
      <c r="K261" s="151"/>
      <c r="L261" s="151"/>
      <c r="M261" s="151"/>
      <c r="N261" s="151"/>
      <c r="O261" s="151"/>
      <c r="P261" s="151"/>
      <c r="Q261" s="151"/>
      <c r="R261" s="151"/>
      <c r="S261" s="151"/>
      <c r="T261" s="151"/>
      <c r="U261" s="151"/>
      <c r="V261" s="151"/>
      <c r="W261" s="151"/>
      <c r="X261" s="151"/>
      <c r="Y261" s="151"/>
      <c r="Z261" s="151"/>
      <c r="AA261" s="151"/>
      <c r="AB261" s="151"/>
      <c r="AC261" s="151"/>
      <c r="AD261" s="151"/>
    </row>
    <row r="262" spans="1:30" x14ac:dyDescent="0.2">
      <c r="A262" s="149"/>
      <c r="B262" s="150"/>
      <c r="C262" s="149"/>
      <c r="D262" s="151"/>
      <c r="E262" s="152"/>
      <c r="F262" s="150"/>
      <c r="G262" s="151"/>
      <c r="H262" s="149"/>
      <c r="I262" s="151"/>
      <c r="J262" s="151"/>
      <c r="K262" s="151"/>
      <c r="L262" s="151"/>
      <c r="M262" s="151"/>
      <c r="N262" s="151"/>
      <c r="O262" s="151"/>
      <c r="P262" s="151"/>
      <c r="Q262" s="151"/>
      <c r="R262" s="151"/>
      <c r="S262" s="151"/>
      <c r="T262" s="151"/>
      <c r="U262" s="151"/>
      <c r="V262" s="151"/>
      <c r="W262" s="151"/>
      <c r="X262" s="151"/>
      <c r="Y262" s="151"/>
      <c r="Z262" s="151"/>
      <c r="AA262" s="151"/>
      <c r="AB262" s="151"/>
      <c r="AC262" s="151"/>
      <c r="AD262" s="151"/>
    </row>
    <row r="263" spans="1:30" x14ac:dyDescent="0.2">
      <c r="A263" s="149"/>
      <c r="B263" s="150"/>
      <c r="C263" s="149"/>
      <c r="D263" s="151"/>
      <c r="E263" s="152"/>
      <c r="F263" s="150"/>
      <c r="G263" s="151"/>
      <c r="H263" s="149"/>
      <c r="I263" s="151"/>
      <c r="J263" s="151"/>
      <c r="K263" s="151"/>
      <c r="L263" s="151"/>
      <c r="M263" s="151"/>
      <c r="N263" s="151"/>
      <c r="O263" s="151"/>
      <c r="P263" s="151"/>
      <c r="Q263" s="151"/>
      <c r="R263" s="151"/>
      <c r="S263" s="151"/>
      <c r="T263" s="151"/>
      <c r="U263" s="151"/>
      <c r="V263" s="151"/>
      <c r="W263" s="151"/>
      <c r="X263" s="151"/>
      <c r="Y263" s="151"/>
      <c r="Z263" s="151"/>
      <c r="AA263" s="151"/>
      <c r="AB263" s="151"/>
      <c r="AC263" s="151"/>
      <c r="AD263" s="151"/>
    </row>
    <row r="264" spans="1:30" x14ac:dyDescent="0.2">
      <c r="A264" s="149"/>
      <c r="B264" s="150"/>
      <c r="C264" s="149"/>
      <c r="D264" s="151"/>
      <c r="E264" s="152"/>
      <c r="F264" s="150"/>
      <c r="G264" s="151"/>
      <c r="H264" s="149"/>
      <c r="I264" s="151"/>
      <c r="J264" s="151"/>
      <c r="K264" s="151"/>
      <c r="L264" s="151"/>
      <c r="M264" s="151"/>
      <c r="N264" s="151"/>
      <c r="O264" s="151"/>
      <c r="P264" s="151"/>
      <c r="Q264" s="151"/>
      <c r="R264" s="151"/>
      <c r="S264" s="151"/>
      <c r="T264" s="151"/>
      <c r="U264" s="151"/>
      <c r="V264" s="151"/>
      <c r="W264" s="151"/>
      <c r="X264" s="151"/>
      <c r="Y264" s="151"/>
      <c r="Z264" s="151"/>
      <c r="AA264" s="151"/>
      <c r="AB264" s="151"/>
      <c r="AC264" s="151"/>
      <c r="AD264" s="151"/>
    </row>
    <row r="265" spans="1:30" x14ac:dyDescent="0.2">
      <c r="A265" s="149"/>
      <c r="B265" s="150"/>
      <c r="C265" s="149"/>
      <c r="D265" s="151"/>
      <c r="E265" s="152"/>
      <c r="F265" s="150"/>
      <c r="G265" s="151"/>
      <c r="H265" s="149"/>
      <c r="I265" s="151"/>
      <c r="J265" s="151"/>
      <c r="K265" s="151"/>
      <c r="L265" s="151"/>
      <c r="M265" s="151"/>
      <c r="N265" s="151"/>
      <c r="O265" s="151"/>
      <c r="P265" s="151"/>
      <c r="Q265" s="151"/>
      <c r="R265" s="151"/>
      <c r="S265" s="151"/>
      <c r="T265" s="151"/>
      <c r="U265" s="151"/>
      <c r="V265" s="151"/>
      <c r="W265" s="151"/>
      <c r="X265" s="151"/>
      <c r="Y265" s="151"/>
      <c r="Z265" s="151"/>
      <c r="AA265" s="151"/>
      <c r="AB265" s="151"/>
      <c r="AC265" s="151"/>
      <c r="AD265" s="151"/>
    </row>
    <row r="266" spans="1:30" x14ac:dyDescent="0.2">
      <c r="A266" s="149"/>
      <c r="B266" s="150"/>
      <c r="C266" s="149"/>
      <c r="D266" s="151"/>
      <c r="E266" s="152"/>
      <c r="F266" s="150"/>
      <c r="G266" s="151"/>
      <c r="H266" s="149"/>
      <c r="I266" s="151"/>
      <c r="J266" s="151"/>
      <c r="K266" s="151"/>
      <c r="L266" s="151"/>
      <c r="M266" s="151"/>
      <c r="N266" s="151"/>
      <c r="O266" s="151"/>
      <c r="P266" s="151"/>
      <c r="Q266" s="151"/>
      <c r="R266" s="151"/>
      <c r="S266" s="151"/>
      <c r="T266" s="151"/>
      <c r="U266" s="151"/>
      <c r="V266" s="151"/>
      <c r="W266" s="151"/>
      <c r="X266" s="151"/>
      <c r="Y266" s="151"/>
      <c r="Z266" s="151"/>
      <c r="AA266" s="151"/>
      <c r="AB266" s="151"/>
      <c r="AC266" s="151"/>
      <c r="AD266" s="151"/>
    </row>
    <row r="267" spans="1:30" x14ac:dyDescent="0.2">
      <c r="A267" s="149"/>
      <c r="B267" s="150"/>
      <c r="C267" s="149"/>
      <c r="D267" s="151"/>
      <c r="E267" s="152"/>
      <c r="F267" s="150"/>
      <c r="G267" s="151"/>
      <c r="H267" s="149"/>
      <c r="I267" s="151"/>
      <c r="J267" s="151"/>
      <c r="K267" s="151"/>
      <c r="L267" s="151"/>
      <c r="M267" s="151"/>
      <c r="N267" s="151"/>
      <c r="O267" s="151"/>
      <c r="P267" s="151"/>
      <c r="Q267" s="151"/>
      <c r="R267" s="151"/>
      <c r="S267" s="151"/>
      <c r="T267" s="151"/>
      <c r="U267" s="151"/>
      <c r="V267" s="151"/>
      <c r="W267" s="151"/>
      <c r="X267" s="151"/>
      <c r="Y267" s="151"/>
      <c r="Z267" s="151"/>
      <c r="AA267" s="151"/>
      <c r="AB267" s="151"/>
      <c r="AC267" s="151"/>
      <c r="AD267" s="151"/>
    </row>
    <row r="268" spans="1:30" x14ac:dyDescent="0.2">
      <c r="A268" s="149"/>
      <c r="B268" s="150"/>
      <c r="C268" s="149"/>
      <c r="D268" s="151"/>
      <c r="E268" s="152"/>
      <c r="F268" s="150"/>
      <c r="G268" s="151"/>
      <c r="H268" s="149"/>
      <c r="I268" s="151"/>
      <c r="J268" s="151"/>
      <c r="K268" s="151"/>
      <c r="L268" s="151"/>
      <c r="M268" s="151"/>
      <c r="N268" s="151"/>
      <c r="O268" s="151"/>
      <c r="P268" s="151"/>
      <c r="Q268" s="151"/>
      <c r="R268" s="151"/>
      <c r="S268" s="151"/>
      <c r="T268" s="151"/>
      <c r="U268" s="151"/>
      <c r="V268" s="151"/>
      <c r="W268" s="151"/>
      <c r="X268" s="151"/>
      <c r="Y268" s="151"/>
      <c r="Z268" s="151"/>
      <c r="AA268" s="151"/>
      <c r="AB268" s="151"/>
      <c r="AC268" s="151"/>
      <c r="AD268" s="151"/>
    </row>
    <row r="269" spans="1:30" x14ac:dyDescent="0.2">
      <c r="A269" s="149"/>
      <c r="B269" s="150"/>
      <c r="C269" s="149"/>
      <c r="D269" s="151"/>
      <c r="E269" s="152"/>
      <c r="F269" s="150"/>
      <c r="G269" s="151"/>
      <c r="H269" s="149"/>
      <c r="I269" s="151"/>
      <c r="J269" s="151"/>
      <c r="K269" s="151"/>
      <c r="L269" s="151"/>
      <c r="M269" s="151"/>
      <c r="N269" s="151"/>
      <c r="O269" s="151"/>
      <c r="P269" s="151"/>
      <c r="Q269" s="151"/>
      <c r="R269" s="151"/>
      <c r="S269" s="151"/>
      <c r="T269" s="151"/>
      <c r="U269" s="151"/>
      <c r="V269" s="151"/>
      <c r="W269" s="151"/>
      <c r="X269" s="151"/>
      <c r="Y269" s="151"/>
      <c r="Z269" s="151"/>
      <c r="AA269" s="151"/>
      <c r="AB269" s="151"/>
      <c r="AC269" s="151"/>
      <c r="AD269" s="151"/>
    </row>
    <row r="270" spans="1:30" x14ac:dyDescent="0.2">
      <c r="A270" s="149"/>
      <c r="B270" s="150"/>
      <c r="C270" s="149"/>
      <c r="D270" s="151"/>
      <c r="E270" s="152"/>
      <c r="F270" s="150"/>
      <c r="G270" s="151"/>
      <c r="H270" s="149"/>
      <c r="I270" s="151"/>
      <c r="J270" s="151"/>
      <c r="K270" s="151"/>
      <c r="L270" s="151"/>
      <c r="M270" s="151"/>
      <c r="N270" s="151"/>
      <c r="O270" s="151"/>
      <c r="P270" s="151"/>
      <c r="Q270" s="151"/>
      <c r="R270" s="151"/>
      <c r="S270" s="151"/>
      <c r="T270" s="151"/>
      <c r="U270" s="151"/>
      <c r="V270" s="151"/>
      <c r="W270" s="151"/>
      <c r="X270" s="151"/>
      <c r="Y270" s="151"/>
      <c r="Z270" s="151"/>
      <c r="AA270" s="151"/>
      <c r="AB270" s="151"/>
      <c r="AC270" s="151"/>
      <c r="AD270" s="151"/>
    </row>
    <row r="271" spans="1:30" x14ac:dyDescent="0.2">
      <c r="A271" s="149"/>
      <c r="B271" s="150"/>
      <c r="C271" s="149"/>
      <c r="D271" s="151"/>
      <c r="E271" s="152"/>
      <c r="F271" s="150"/>
      <c r="G271" s="151"/>
      <c r="H271" s="149"/>
      <c r="I271" s="151"/>
      <c r="J271" s="151"/>
      <c r="K271" s="151"/>
      <c r="L271" s="151"/>
      <c r="M271" s="151"/>
      <c r="N271" s="151"/>
      <c r="O271" s="151"/>
      <c r="P271" s="151"/>
      <c r="Q271" s="151"/>
      <c r="R271" s="151"/>
      <c r="S271" s="151"/>
      <c r="T271" s="151"/>
      <c r="U271" s="151"/>
      <c r="V271" s="151"/>
      <c r="W271" s="151"/>
      <c r="X271" s="151"/>
      <c r="Y271" s="151"/>
      <c r="Z271" s="151"/>
      <c r="AA271" s="151"/>
      <c r="AB271" s="151"/>
      <c r="AC271" s="151"/>
      <c r="AD271" s="151"/>
    </row>
    <row r="272" spans="1:30" x14ac:dyDescent="0.2">
      <c r="B272" s="5"/>
      <c r="E272" s="140"/>
      <c r="F272" s="5"/>
    </row>
    <row r="273" spans="2:6" x14ac:dyDescent="0.2">
      <c r="B273" s="5"/>
      <c r="E273" s="140"/>
      <c r="F273" s="5"/>
    </row>
    <row r="274" spans="2:6" x14ac:dyDescent="0.2">
      <c r="B274" s="5"/>
      <c r="E274" s="140"/>
      <c r="F274" s="5"/>
    </row>
    <row r="275" spans="2:6" x14ac:dyDescent="0.2">
      <c r="B275" s="5"/>
      <c r="E275" s="140"/>
      <c r="F275" s="5"/>
    </row>
    <row r="276" spans="2:6" x14ac:dyDescent="0.2">
      <c r="B276" s="5"/>
      <c r="E276" s="140"/>
      <c r="F276" s="5"/>
    </row>
    <row r="277" spans="2:6" x14ac:dyDescent="0.2">
      <c r="B277" s="5"/>
      <c r="E277" s="140"/>
      <c r="F277" s="5"/>
    </row>
    <row r="278" spans="2:6" x14ac:dyDescent="0.2">
      <c r="B278" s="5"/>
      <c r="E278" s="140"/>
      <c r="F278" s="5"/>
    </row>
    <row r="279" spans="2:6" x14ac:dyDescent="0.2">
      <c r="B279" s="5"/>
      <c r="E279" s="140"/>
      <c r="F279" s="5"/>
    </row>
    <row r="280" spans="2:6" x14ac:dyDescent="0.2">
      <c r="B280" s="5"/>
      <c r="E280" s="140"/>
      <c r="F280" s="5"/>
    </row>
    <row r="281" spans="2:6" x14ac:dyDescent="0.2">
      <c r="B281" s="5"/>
      <c r="E281" s="140"/>
      <c r="F281" s="5"/>
    </row>
    <row r="282" spans="2:6" x14ac:dyDescent="0.2">
      <c r="B282" s="5"/>
      <c r="E282" s="140"/>
      <c r="F282" s="5"/>
    </row>
    <row r="283" spans="2:6" x14ac:dyDescent="0.2">
      <c r="B283" s="5"/>
      <c r="E283" s="140"/>
      <c r="F283" s="5"/>
    </row>
    <row r="284" spans="2:6" x14ac:dyDescent="0.2">
      <c r="B284" s="5"/>
      <c r="E284" s="140"/>
      <c r="F284" s="5"/>
    </row>
    <row r="285" spans="2:6" x14ac:dyDescent="0.2">
      <c r="B285" s="5"/>
      <c r="E285" s="140"/>
      <c r="F285" s="5"/>
    </row>
    <row r="286" spans="2:6" x14ac:dyDescent="0.2">
      <c r="B286" s="5"/>
      <c r="E286" s="140"/>
      <c r="F286" s="5"/>
    </row>
    <row r="287" spans="2:6" x14ac:dyDescent="0.2">
      <c r="B287" s="5"/>
      <c r="E287" s="140"/>
      <c r="F287" s="5"/>
    </row>
    <row r="288" spans="2:6" x14ac:dyDescent="0.2">
      <c r="B288" s="5"/>
      <c r="E288" s="140"/>
      <c r="F288" s="5"/>
    </row>
    <row r="289" spans="2:6" x14ac:dyDescent="0.2">
      <c r="B289" s="5"/>
      <c r="E289" s="140"/>
      <c r="F289" s="5"/>
    </row>
    <row r="290" spans="2:6" x14ac:dyDescent="0.2">
      <c r="B290" s="5"/>
      <c r="E290" s="140"/>
      <c r="F290" s="5"/>
    </row>
    <row r="291" spans="2:6" x14ac:dyDescent="0.2">
      <c r="B291" s="5"/>
      <c r="E291" s="140"/>
      <c r="F291" s="5"/>
    </row>
    <row r="292" spans="2:6" x14ac:dyDescent="0.2">
      <c r="B292" s="5"/>
      <c r="E292" s="140"/>
      <c r="F292" s="5"/>
    </row>
    <row r="293" spans="2:6" x14ac:dyDescent="0.2">
      <c r="B293" s="5"/>
      <c r="E293" s="140"/>
      <c r="F293" s="5"/>
    </row>
    <row r="294" spans="2:6" x14ac:dyDescent="0.2">
      <c r="B294" s="5"/>
      <c r="E294" s="140"/>
      <c r="F294" s="5"/>
    </row>
    <row r="295" spans="2:6" x14ac:dyDescent="0.2">
      <c r="B295" s="5"/>
      <c r="E295" s="140"/>
      <c r="F295" s="5"/>
    </row>
    <row r="296" spans="2:6" x14ac:dyDescent="0.2">
      <c r="B296" s="5"/>
      <c r="E296" s="140"/>
      <c r="F296" s="5"/>
    </row>
    <row r="297" spans="2:6" x14ac:dyDescent="0.2">
      <c r="B297" s="5"/>
      <c r="E297" s="140"/>
      <c r="F297" s="5"/>
    </row>
    <row r="298" spans="2:6" x14ac:dyDescent="0.2">
      <c r="B298" s="5"/>
      <c r="E298" s="140"/>
      <c r="F298" s="5"/>
    </row>
    <row r="299" spans="2:6" x14ac:dyDescent="0.2">
      <c r="B299" s="5"/>
      <c r="E299" s="140"/>
      <c r="F299" s="5"/>
    </row>
    <row r="300" spans="2:6" x14ac:dyDescent="0.2">
      <c r="B300" s="5"/>
      <c r="E300" s="140"/>
      <c r="F300" s="5"/>
    </row>
    <row r="301" spans="2:6" x14ac:dyDescent="0.2">
      <c r="B301" s="5"/>
      <c r="E301" s="140"/>
      <c r="F301" s="5"/>
    </row>
    <row r="302" spans="2:6" x14ac:dyDescent="0.2">
      <c r="B302" s="5"/>
      <c r="E302" s="140"/>
      <c r="F302" s="5"/>
    </row>
    <row r="303" spans="2:6" x14ac:dyDescent="0.2">
      <c r="B303" s="5"/>
      <c r="E303" s="140"/>
      <c r="F303" s="5"/>
    </row>
    <row r="304" spans="2:6" x14ac:dyDescent="0.2">
      <c r="B304" s="5"/>
      <c r="E304" s="140"/>
      <c r="F304" s="5"/>
    </row>
    <row r="305" spans="2:6" x14ac:dyDescent="0.2">
      <c r="B305" s="5"/>
      <c r="E305" s="140"/>
      <c r="F305" s="5"/>
    </row>
    <row r="306" spans="2:6" x14ac:dyDescent="0.2">
      <c r="B306" s="5"/>
      <c r="E306" s="140"/>
      <c r="F306" s="5"/>
    </row>
    <row r="307" spans="2:6" x14ac:dyDescent="0.2">
      <c r="B307" s="5"/>
      <c r="E307" s="140"/>
      <c r="F307" s="5"/>
    </row>
    <row r="308" spans="2:6" x14ac:dyDescent="0.2">
      <c r="B308" s="5"/>
      <c r="E308" s="140"/>
      <c r="F308" s="5"/>
    </row>
    <row r="309" spans="2:6" x14ac:dyDescent="0.2">
      <c r="B309" s="5"/>
      <c r="E309" s="140"/>
      <c r="F309" s="5"/>
    </row>
    <row r="310" spans="2:6" x14ac:dyDescent="0.2">
      <c r="B310" s="5"/>
      <c r="E310" s="140"/>
      <c r="F310" s="5"/>
    </row>
    <row r="311" spans="2:6" x14ac:dyDescent="0.2">
      <c r="B311" s="5"/>
      <c r="E311" s="140"/>
      <c r="F311" s="5"/>
    </row>
    <row r="312" spans="2:6" x14ac:dyDescent="0.2">
      <c r="B312" s="5"/>
      <c r="E312" s="140"/>
      <c r="F312" s="5"/>
    </row>
    <row r="313" spans="2:6" x14ac:dyDescent="0.2">
      <c r="B313" s="5"/>
      <c r="E313" s="140"/>
      <c r="F313" s="5"/>
    </row>
    <row r="314" spans="2:6" x14ac:dyDescent="0.2">
      <c r="B314" s="5"/>
      <c r="E314" s="140"/>
      <c r="F314" s="5"/>
    </row>
    <row r="315" spans="2:6" x14ac:dyDescent="0.2">
      <c r="B315" s="5"/>
      <c r="E315" s="140"/>
      <c r="F315" s="5"/>
    </row>
    <row r="316" spans="2:6" x14ac:dyDescent="0.2">
      <c r="B316" s="5"/>
      <c r="E316" s="140"/>
      <c r="F316" s="5"/>
    </row>
    <row r="317" spans="2:6" x14ac:dyDescent="0.2">
      <c r="B317" s="5"/>
      <c r="E317" s="140"/>
      <c r="F317" s="5"/>
    </row>
    <row r="318" spans="2:6" x14ac:dyDescent="0.2">
      <c r="B318" s="5"/>
      <c r="E318" s="140"/>
      <c r="F318" s="5"/>
    </row>
    <row r="319" spans="2:6" x14ac:dyDescent="0.2">
      <c r="B319" s="5"/>
      <c r="E319" s="140"/>
      <c r="F319" s="5"/>
    </row>
    <row r="320" spans="2:6" x14ac:dyDescent="0.2">
      <c r="B320" s="5"/>
      <c r="E320" s="140"/>
      <c r="F320" s="5"/>
    </row>
    <row r="321" spans="2:6" x14ac:dyDescent="0.2">
      <c r="B321" s="5"/>
      <c r="E321" s="140"/>
      <c r="F321" s="5"/>
    </row>
    <row r="322" spans="2:6" x14ac:dyDescent="0.2">
      <c r="B322" s="5"/>
      <c r="E322" s="140"/>
      <c r="F322" s="5"/>
    </row>
    <row r="323" spans="2:6" x14ac:dyDescent="0.2">
      <c r="B323" s="5"/>
      <c r="E323" s="140"/>
      <c r="F323" s="5"/>
    </row>
    <row r="324" spans="2:6" x14ac:dyDescent="0.2">
      <c r="B324" s="5"/>
      <c r="E324" s="140"/>
      <c r="F324" s="5"/>
    </row>
    <row r="325" spans="2:6" x14ac:dyDescent="0.2">
      <c r="B325" s="5"/>
      <c r="E325" s="140"/>
      <c r="F325" s="5"/>
    </row>
    <row r="326" spans="2:6" x14ac:dyDescent="0.2">
      <c r="B326" s="5"/>
      <c r="E326" s="140"/>
      <c r="F326" s="5"/>
    </row>
    <row r="327" spans="2:6" x14ac:dyDescent="0.2">
      <c r="B327" s="5"/>
      <c r="E327" s="140"/>
      <c r="F327" s="5"/>
    </row>
    <row r="328" spans="2:6" x14ac:dyDescent="0.2">
      <c r="B328" s="5"/>
      <c r="E328" s="140"/>
      <c r="F328" s="5"/>
    </row>
    <row r="329" spans="2:6" x14ac:dyDescent="0.2">
      <c r="B329" s="5"/>
      <c r="E329" s="140"/>
      <c r="F329" s="5"/>
    </row>
    <row r="330" spans="2:6" x14ac:dyDescent="0.2">
      <c r="B330" s="5"/>
      <c r="E330" s="140"/>
      <c r="F330" s="5"/>
    </row>
    <row r="331" spans="2:6" x14ac:dyDescent="0.2">
      <c r="B331" s="5"/>
      <c r="E331" s="140"/>
      <c r="F331" s="5"/>
    </row>
    <row r="332" spans="2:6" x14ac:dyDescent="0.2">
      <c r="B332" s="5"/>
      <c r="E332" s="140"/>
      <c r="F332" s="5"/>
    </row>
    <row r="333" spans="2:6" x14ac:dyDescent="0.2">
      <c r="B333" s="5"/>
      <c r="E333" s="140"/>
      <c r="F333" s="5"/>
    </row>
    <row r="334" spans="2:6" x14ac:dyDescent="0.2">
      <c r="B334" s="5"/>
      <c r="E334" s="140"/>
      <c r="F334" s="5"/>
    </row>
    <row r="335" spans="2:6" x14ac:dyDescent="0.2">
      <c r="B335" s="5"/>
      <c r="E335" s="140"/>
      <c r="F335" s="5"/>
    </row>
    <row r="336" spans="2:6" x14ac:dyDescent="0.2">
      <c r="B336" s="5"/>
      <c r="E336" s="140"/>
      <c r="F336" s="5"/>
    </row>
    <row r="337" spans="2:6" x14ac:dyDescent="0.2">
      <c r="B337" s="5"/>
      <c r="E337" s="140"/>
      <c r="F337" s="5"/>
    </row>
    <row r="338" spans="2:6" x14ac:dyDescent="0.2">
      <c r="B338" s="5"/>
      <c r="E338" s="140"/>
      <c r="F338" s="5"/>
    </row>
    <row r="339" spans="2:6" x14ac:dyDescent="0.2">
      <c r="B339" s="5"/>
      <c r="E339" s="140"/>
      <c r="F339" s="5"/>
    </row>
    <row r="340" spans="2:6" x14ac:dyDescent="0.2">
      <c r="B340" s="5"/>
      <c r="E340" s="140"/>
      <c r="F340" s="5"/>
    </row>
    <row r="341" spans="2:6" x14ac:dyDescent="0.2">
      <c r="B341" s="5"/>
      <c r="E341" s="140"/>
      <c r="F341" s="5"/>
    </row>
    <row r="342" spans="2:6" x14ac:dyDescent="0.2">
      <c r="B342" s="5"/>
      <c r="E342" s="140"/>
      <c r="F342" s="5"/>
    </row>
    <row r="343" spans="2:6" x14ac:dyDescent="0.2">
      <c r="B343" s="5"/>
      <c r="E343" s="140"/>
      <c r="F343" s="5"/>
    </row>
    <row r="344" spans="2:6" x14ac:dyDescent="0.2">
      <c r="B344" s="5"/>
      <c r="E344" s="140"/>
      <c r="F344" s="5"/>
    </row>
    <row r="345" spans="2:6" x14ac:dyDescent="0.2">
      <c r="B345" s="5"/>
      <c r="E345" s="140"/>
      <c r="F345" s="5"/>
    </row>
    <row r="346" spans="2:6" x14ac:dyDescent="0.2">
      <c r="B346" s="5"/>
      <c r="E346" s="140"/>
      <c r="F346" s="5"/>
    </row>
    <row r="347" spans="2:6" x14ac:dyDescent="0.2">
      <c r="B347" s="5"/>
      <c r="E347" s="140"/>
      <c r="F347" s="5"/>
    </row>
    <row r="348" spans="2:6" x14ac:dyDescent="0.2">
      <c r="B348" s="5"/>
      <c r="E348" s="140"/>
      <c r="F348" s="5"/>
    </row>
    <row r="349" spans="2:6" x14ac:dyDescent="0.2">
      <c r="B349" s="5"/>
      <c r="E349" s="140"/>
      <c r="F349" s="5"/>
    </row>
    <row r="350" spans="2:6" x14ac:dyDescent="0.2">
      <c r="B350" s="5"/>
      <c r="E350" s="140"/>
      <c r="F350" s="5"/>
    </row>
    <row r="351" spans="2:6" x14ac:dyDescent="0.2">
      <c r="B351" s="5"/>
      <c r="E351" s="140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  <row r="852" spans="2:6" x14ac:dyDescent="0.2">
      <c r="B852" s="5"/>
      <c r="F852" s="5"/>
    </row>
    <row r="853" spans="2:6" x14ac:dyDescent="0.2">
      <c r="B853" s="5"/>
      <c r="F853" s="5"/>
    </row>
    <row r="854" spans="2:6" x14ac:dyDescent="0.2">
      <c r="B854" s="5"/>
      <c r="F854" s="5"/>
    </row>
    <row r="855" spans="2:6" x14ac:dyDescent="0.2">
      <c r="B855" s="5"/>
      <c r="F855" s="5"/>
    </row>
    <row r="856" spans="2:6" x14ac:dyDescent="0.2">
      <c r="B856" s="5"/>
      <c r="F856" s="5"/>
    </row>
    <row r="857" spans="2:6" x14ac:dyDescent="0.2">
      <c r="B857" s="5"/>
      <c r="F857" s="5"/>
    </row>
    <row r="858" spans="2:6" x14ac:dyDescent="0.2">
      <c r="B858" s="5"/>
      <c r="F858" s="5"/>
    </row>
    <row r="859" spans="2:6" x14ac:dyDescent="0.2">
      <c r="B859" s="5"/>
      <c r="F859" s="5"/>
    </row>
    <row r="860" spans="2:6" x14ac:dyDescent="0.2">
      <c r="B860" s="5"/>
      <c r="F860" s="5"/>
    </row>
    <row r="861" spans="2:6" x14ac:dyDescent="0.2">
      <c r="B861" s="5"/>
      <c r="F861" s="5"/>
    </row>
    <row r="862" spans="2:6" x14ac:dyDescent="0.2">
      <c r="B862" s="5"/>
      <c r="F862" s="5"/>
    </row>
    <row r="863" spans="2:6" x14ac:dyDescent="0.2">
      <c r="B863" s="5"/>
      <c r="F863" s="5"/>
    </row>
    <row r="864" spans="2:6" x14ac:dyDescent="0.2">
      <c r="B864" s="5"/>
      <c r="F864" s="5"/>
    </row>
    <row r="865" spans="2:6" x14ac:dyDescent="0.2">
      <c r="B865" s="5"/>
      <c r="F865" s="5"/>
    </row>
    <row r="866" spans="2:6" x14ac:dyDescent="0.2">
      <c r="B866" s="5"/>
      <c r="F866" s="5"/>
    </row>
    <row r="867" spans="2:6" x14ac:dyDescent="0.2">
      <c r="B867" s="5"/>
      <c r="F867" s="5"/>
    </row>
    <row r="868" spans="2:6" x14ac:dyDescent="0.2">
      <c r="B868" s="5"/>
      <c r="F868" s="5"/>
    </row>
    <row r="869" spans="2:6" x14ac:dyDescent="0.2">
      <c r="B869" s="5"/>
      <c r="F869" s="5"/>
    </row>
    <row r="870" spans="2:6" x14ac:dyDescent="0.2">
      <c r="B870" s="5"/>
      <c r="F870" s="5"/>
    </row>
    <row r="871" spans="2:6" x14ac:dyDescent="0.2">
      <c r="B871" s="5"/>
      <c r="F871" s="5"/>
    </row>
    <row r="872" spans="2:6" x14ac:dyDescent="0.2">
      <c r="B872" s="5"/>
      <c r="F872" s="5"/>
    </row>
    <row r="873" spans="2:6" x14ac:dyDescent="0.2">
      <c r="B873" s="5"/>
      <c r="F873" s="5"/>
    </row>
    <row r="874" spans="2:6" x14ac:dyDescent="0.2">
      <c r="B874" s="5"/>
      <c r="F874" s="5"/>
    </row>
    <row r="875" spans="2:6" x14ac:dyDescent="0.2">
      <c r="B875" s="5"/>
      <c r="F875" s="5"/>
    </row>
    <row r="876" spans="2:6" x14ac:dyDescent="0.2">
      <c r="B876" s="5"/>
      <c r="F876" s="5"/>
    </row>
    <row r="877" spans="2:6" x14ac:dyDescent="0.2">
      <c r="B877" s="5"/>
      <c r="F877" s="5"/>
    </row>
    <row r="878" spans="2:6" x14ac:dyDescent="0.2">
      <c r="B878" s="5"/>
      <c r="F878" s="5"/>
    </row>
    <row r="879" spans="2:6" x14ac:dyDescent="0.2">
      <c r="B879" s="5"/>
      <c r="F879" s="5"/>
    </row>
    <row r="880" spans="2:6" x14ac:dyDescent="0.2">
      <c r="B880" s="5"/>
      <c r="F880" s="5"/>
    </row>
    <row r="881" spans="2:6" x14ac:dyDescent="0.2">
      <c r="B881" s="5"/>
      <c r="F881" s="5"/>
    </row>
    <row r="882" spans="2:6" x14ac:dyDescent="0.2">
      <c r="B882" s="5"/>
      <c r="F882" s="5"/>
    </row>
    <row r="883" spans="2:6" x14ac:dyDescent="0.2">
      <c r="B883" s="5"/>
      <c r="F883" s="5"/>
    </row>
    <row r="884" spans="2:6" x14ac:dyDescent="0.2">
      <c r="B884" s="5"/>
      <c r="F884" s="5"/>
    </row>
    <row r="885" spans="2:6" x14ac:dyDescent="0.2">
      <c r="B885" s="5"/>
      <c r="F885" s="5"/>
    </row>
    <row r="886" spans="2:6" x14ac:dyDescent="0.2">
      <c r="B886" s="5"/>
      <c r="F886" s="5"/>
    </row>
    <row r="887" spans="2:6" x14ac:dyDescent="0.2">
      <c r="B887" s="5"/>
      <c r="F887" s="5"/>
    </row>
    <row r="888" spans="2:6" x14ac:dyDescent="0.2">
      <c r="B888" s="5"/>
      <c r="F888" s="5"/>
    </row>
    <row r="889" spans="2:6" x14ac:dyDescent="0.2">
      <c r="B889" s="5"/>
      <c r="F889" s="5"/>
    </row>
    <row r="890" spans="2:6" x14ac:dyDescent="0.2">
      <c r="B890" s="5"/>
      <c r="F890" s="5"/>
    </row>
    <row r="891" spans="2:6" x14ac:dyDescent="0.2">
      <c r="B891" s="5"/>
      <c r="F891" s="5"/>
    </row>
    <row r="892" spans="2:6" x14ac:dyDescent="0.2">
      <c r="B892" s="5"/>
      <c r="F892" s="5"/>
    </row>
    <row r="893" spans="2:6" x14ac:dyDescent="0.2">
      <c r="B893" s="5"/>
      <c r="F893" s="5"/>
    </row>
    <row r="894" spans="2:6" x14ac:dyDescent="0.2">
      <c r="B894" s="5"/>
      <c r="F894" s="5"/>
    </row>
    <row r="895" spans="2:6" x14ac:dyDescent="0.2">
      <c r="B895" s="5"/>
      <c r="F895" s="5"/>
    </row>
    <row r="896" spans="2:6" x14ac:dyDescent="0.2">
      <c r="B896" s="5"/>
      <c r="F896" s="5"/>
    </row>
    <row r="897" spans="2:6" x14ac:dyDescent="0.2">
      <c r="B897" s="5"/>
      <c r="F897" s="5"/>
    </row>
    <row r="898" spans="2:6" x14ac:dyDescent="0.2">
      <c r="B898" s="5"/>
      <c r="F898" s="5"/>
    </row>
    <row r="899" spans="2:6" x14ac:dyDescent="0.2">
      <c r="B899" s="5"/>
      <c r="F899" s="5"/>
    </row>
    <row r="900" spans="2:6" x14ac:dyDescent="0.2">
      <c r="B900" s="5"/>
      <c r="F900" s="5"/>
    </row>
    <row r="901" spans="2:6" x14ac:dyDescent="0.2">
      <c r="B901" s="5"/>
      <c r="F901" s="5"/>
    </row>
    <row r="902" spans="2:6" x14ac:dyDescent="0.2">
      <c r="B902" s="5"/>
      <c r="F902" s="5"/>
    </row>
    <row r="903" spans="2:6" x14ac:dyDescent="0.2">
      <c r="B903" s="5"/>
      <c r="F903" s="5"/>
    </row>
    <row r="904" spans="2:6" x14ac:dyDescent="0.2">
      <c r="B904" s="5"/>
      <c r="F904" s="5"/>
    </row>
    <row r="905" spans="2:6" x14ac:dyDescent="0.2">
      <c r="B905" s="5"/>
      <c r="F905" s="5"/>
    </row>
    <row r="906" spans="2:6" x14ac:dyDescent="0.2">
      <c r="B906" s="5"/>
      <c r="F906" s="5"/>
    </row>
    <row r="907" spans="2:6" x14ac:dyDescent="0.2">
      <c r="B907" s="5"/>
      <c r="F907" s="5"/>
    </row>
    <row r="908" spans="2:6" x14ac:dyDescent="0.2">
      <c r="B908" s="5"/>
      <c r="F908" s="5"/>
    </row>
    <row r="909" spans="2:6" x14ac:dyDescent="0.2">
      <c r="B909" s="5"/>
      <c r="F909" s="5"/>
    </row>
    <row r="910" spans="2:6" x14ac:dyDescent="0.2">
      <c r="B910" s="5"/>
      <c r="F910" s="5"/>
    </row>
    <row r="911" spans="2:6" x14ac:dyDescent="0.2">
      <c r="B911" s="5"/>
      <c r="F911" s="5"/>
    </row>
    <row r="912" spans="2:6" x14ac:dyDescent="0.2">
      <c r="B912" s="5"/>
      <c r="F912" s="5"/>
    </row>
    <row r="913" spans="2:6" x14ac:dyDescent="0.2">
      <c r="B913" s="5"/>
      <c r="F913" s="5"/>
    </row>
    <row r="914" spans="2:6" x14ac:dyDescent="0.2">
      <c r="B914" s="5"/>
      <c r="F914" s="5"/>
    </row>
    <row r="915" spans="2:6" x14ac:dyDescent="0.2">
      <c r="B915" s="5"/>
      <c r="F915" s="5"/>
    </row>
    <row r="916" spans="2:6" x14ac:dyDescent="0.2">
      <c r="B916" s="5"/>
      <c r="F916" s="5"/>
    </row>
    <row r="917" spans="2:6" x14ac:dyDescent="0.2">
      <c r="B917" s="5"/>
      <c r="F917" s="5"/>
    </row>
    <row r="918" spans="2:6" x14ac:dyDescent="0.2">
      <c r="B918" s="5"/>
      <c r="F918" s="5"/>
    </row>
    <row r="919" spans="2:6" x14ac:dyDescent="0.2">
      <c r="B919" s="5"/>
      <c r="F919" s="5"/>
    </row>
    <row r="920" spans="2:6" x14ac:dyDescent="0.2">
      <c r="B920" s="5"/>
      <c r="F920" s="5"/>
    </row>
    <row r="921" spans="2:6" x14ac:dyDescent="0.2">
      <c r="B921" s="5"/>
      <c r="F921" s="5"/>
    </row>
    <row r="922" spans="2:6" x14ac:dyDescent="0.2">
      <c r="B922" s="5"/>
      <c r="F922" s="5"/>
    </row>
    <row r="923" spans="2:6" x14ac:dyDescent="0.2">
      <c r="B923" s="5"/>
      <c r="F923" s="5"/>
    </row>
    <row r="924" spans="2:6" x14ac:dyDescent="0.2">
      <c r="B924" s="5"/>
      <c r="F924" s="5"/>
    </row>
    <row r="925" spans="2:6" x14ac:dyDescent="0.2">
      <c r="B925" s="5"/>
      <c r="F925" s="5"/>
    </row>
    <row r="926" spans="2:6" x14ac:dyDescent="0.2">
      <c r="B926" s="5"/>
      <c r="F926" s="5"/>
    </row>
    <row r="927" spans="2:6" x14ac:dyDescent="0.2">
      <c r="B927" s="5"/>
      <c r="F927" s="5"/>
    </row>
    <row r="928" spans="2:6" x14ac:dyDescent="0.2">
      <c r="B928" s="5"/>
      <c r="F928" s="5"/>
    </row>
    <row r="929" spans="2:6" x14ac:dyDescent="0.2">
      <c r="B929" s="5"/>
      <c r="F929" s="5"/>
    </row>
    <row r="930" spans="2:6" x14ac:dyDescent="0.2">
      <c r="B930" s="5"/>
      <c r="F930" s="5"/>
    </row>
    <row r="931" spans="2:6" x14ac:dyDescent="0.2">
      <c r="B931" s="5"/>
      <c r="F931" s="5"/>
    </row>
    <row r="932" spans="2:6" x14ac:dyDescent="0.2">
      <c r="B932" s="5"/>
      <c r="F932" s="5"/>
    </row>
    <row r="933" spans="2:6" x14ac:dyDescent="0.2">
      <c r="B933" s="5"/>
      <c r="F933" s="5"/>
    </row>
    <row r="934" spans="2:6" x14ac:dyDescent="0.2">
      <c r="B934" s="5"/>
      <c r="F934" s="5"/>
    </row>
    <row r="935" spans="2:6" x14ac:dyDescent="0.2">
      <c r="B935" s="5"/>
      <c r="F935" s="5"/>
    </row>
    <row r="936" spans="2:6" x14ac:dyDescent="0.2">
      <c r="B936" s="5"/>
      <c r="F936" s="5"/>
    </row>
    <row r="937" spans="2:6" x14ac:dyDescent="0.2">
      <c r="B937" s="5"/>
      <c r="F937" s="5"/>
    </row>
    <row r="938" spans="2:6" x14ac:dyDescent="0.2">
      <c r="B938" s="5"/>
      <c r="F938" s="5"/>
    </row>
    <row r="939" spans="2:6" x14ac:dyDescent="0.2">
      <c r="B939" s="5"/>
      <c r="F939" s="5"/>
    </row>
    <row r="940" spans="2:6" x14ac:dyDescent="0.2">
      <c r="B940" s="5"/>
      <c r="F940" s="5"/>
    </row>
    <row r="941" spans="2:6" x14ac:dyDescent="0.2">
      <c r="B941" s="5"/>
      <c r="F941" s="5"/>
    </row>
    <row r="942" spans="2:6" x14ac:dyDescent="0.2">
      <c r="B942" s="5"/>
      <c r="F942" s="5"/>
    </row>
    <row r="943" spans="2:6" x14ac:dyDescent="0.2">
      <c r="B943" s="5"/>
      <c r="F943" s="5"/>
    </row>
    <row r="944" spans="2:6" x14ac:dyDescent="0.2">
      <c r="B944" s="5"/>
      <c r="F944" s="5"/>
    </row>
    <row r="945" spans="2:6" x14ac:dyDescent="0.2">
      <c r="B945" s="5"/>
      <c r="F945" s="5"/>
    </row>
    <row r="946" spans="2:6" x14ac:dyDescent="0.2">
      <c r="B946" s="5"/>
      <c r="F946" s="5"/>
    </row>
    <row r="947" spans="2:6" x14ac:dyDescent="0.2">
      <c r="B947" s="5"/>
      <c r="F947" s="5"/>
    </row>
    <row r="948" spans="2:6" x14ac:dyDescent="0.2">
      <c r="B948" s="5"/>
      <c r="F948" s="5"/>
    </row>
    <row r="949" spans="2:6" x14ac:dyDescent="0.2">
      <c r="B949" s="5"/>
      <c r="F949" s="5"/>
    </row>
    <row r="950" spans="2:6" x14ac:dyDescent="0.2">
      <c r="B950" s="5"/>
      <c r="F950" s="5"/>
    </row>
    <row r="951" spans="2:6" x14ac:dyDescent="0.2">
      <c r="B951" s="5"/>
      <c r="F951" s="5"/>
    </row>
    <row r="952" spans="2:6" x14ac:dyDescent="0.2">
      <c r="B952" s="5"/>
      <c r="F952" s="5"/>
    </row>
    <row r="953" spans="2:6" x14ac:dyDescent="0.2">
      <c r="B953" s="5"/>
      <c r="F953" s="5"/>
    </row>
    <row r="954" spans="2:6" x14ac:dyDescent="0.2">
      <c r="B954" s="5"/>
      <c r="F954" s="5"/>
    </row>
    <row r="955" spans="2:6" x14ac:dyDescent="0.2">
      <c r="B955" s="5"/>
      <c r="F955" s="5"/>
    </row>
    <row r="956" spans="2:6" x14ac:dyDescent="0.2">
      <c r="B956" s="5"/>
      <c r="F956" s="5"/>
    </row>
    <row r="957" spans="2:6" x14ac:dyDescent="0.2">
      <c r="B957" s="5"/>
      <c r="F957" s="5"/>
    </row>
    <row r="958" spans="2:6" x14ac:dyDescent="0.2">
      <c r="B958" s="5"/>
      <c r="F958" s="5"/>
    </row>
    <row r="959" spans="2:6" x14ac:dyDescent="0.2">
      <c r="B959" s="5"/>
      <c r="F959" s="5"/>
    </row>
    <row r="960" spans="2:6" x14ac:dyDescent="0.2">
      <c r="B960" s="5"/>
      <c r="F960" s="5"/>
    </row>
    <row r="961" spans="2:6" x14ac:dyDescent="0.2">
      <c r="B961" s="5"/>
      <c r="F961" s="5"/>
    </row>
    <row r="962" spans="2:6" x14ac:dyDescent="0.2">
      <c r="B962" s="5"/>
      <c r="F962" s="5"/>
    </row>
    <row r="963" spans="2:6" x14ac:dyDescent="0.2">
      <c r="B963" s="5"/>
      <c r="F963" s="5"/>
    </row>
    <row r="964" spans="2:6" x14ac:dyDescent="0.2">
      <c r="B964" s="5"/>
      <c r="F964" s="5"/>
    </row>
    <row r="965" spans="2:6" x14ac:dyDescent="0.2">
      <c r="B965" s="5"/>
      <c r="F965" s="5"/>
    </row>
    <row r="966" spans="2:6" x14ac:dyDescent="0.2">
      <c r="B966" s="5"/>
      <c r="F966" s="5"/>
    </row>
    <row r="967" spans="2:6" x14ac:dyDescent="0.2">
      <c r="B967" s="5"/>
      <c r="F967" s="5"/>
    </row>
    <row r="968" spans="2:6" x14ac:dyDescent="0.2">
      <c r="B968" s="5"/>
      <c r="F968" s="5"/>
    </row>
    <row r="969" spans="2:6" x14ac:dyDescent="0.2">
      <c r="B969" s="5"/>
      <c r="F969" s="5"/>
    </row>
    <row r="970" spans="2:6" x14ac:dyDescent="0.2">
      <c r="B970" s="5"/>
      <c r="F970" s="5"/>
    </row>
    <row r="971" spans="2:6" x14ac:dyDescent="0.2">
      <c r="B971" s="5"/>
      <c r="F971" s="5"/>
    </row>
    <row r="972" spans="2:6" x14ac:dyDescent="0.2">
      <c r="B972" s="5"/>
      <c r="F972" s="5"/>
    </row>
    <row r="973" spans="2:6" x14ac:dyDescent="0.2">
      <c r="B973" s="5"/>
      <c r="F973" s="5"/>
    </row>
    <row r="974" spans="2:6" x14ac:dyDescent="0.2">
      <c r="B974" s="5"/>
      <c r="F974" s="5"/>
    </row>
    <row r="975" spans="2:6" x14ac:dyDescent="0.2">
      <c r="B975" s="5"/>
      <c r="F975" s="5"/>
    </row>
    <row r="976" spans="2:6" x14ac:dyDescent="0.2">
      <c r="B976" s="5"/>
      <c r="F976" s="5"/>
    </row>
    <row r="977" spans="2:6" x14ac:dyDescent="0.2">
      <c r="B977" s="5"/>
      <c r="F977" s="5"/>
    </row>
    <row r="978" spans="2:6" x14ac:dyDescent="0.2">
      <c r="B978" s="5"/>
      <c r="F978" s="5"/>
    </row>
    <row r="979" spans="2:6" x14ac:dyDescent="0.2">
      <c r="B979" s="5"/>
      <c r="F979" s="5"/>
    </row>
    <row r="980" spans="2:6" x14ac:dyDescent="0.2">
      <c r="B980" s="5"/>
      <c r="F980" s="5"/>
    </row>
    <row r="981" spans="2:6" x14ac:dyDescent="0.2">
      <c r="B981" s="5"/>
      <c r="F981" s="5"/>
    </row>
    <row r="982" spans="2:6" x14ac:dyDescent="0.2">
      <c r="B982" s="5"/>
      <c r="F982" s="5"/>
    </row>
    <row r="983" spans="2:6" x14ac:dyDescent="0.2">
      <c r="B983" s="5"/>
      <c r="F983" s="5"/>
    </row>
    <row r="984" spans="2:6" x14ac:dyDescent="0.2">
      <c r="B984" s="5"/>
      <c r="F984" s="5"/>
    </row>
    <row r="985" spans="2:6" x14ac:dyDescent="0.2">
      <c r="B985" s="5"/>
      <c r="F985" s="5"/>
    </row>
    <row r="986" spans="2:6" x14ac:dyDescent="0.2">
      <c r="B986" s="5"/>
      <c r="F986" s="5"/>
    </row>
    <row r="987" spans="2:6" x14ac:dyDescent="0.2">
      <c r="B987" s="5"/>
      <c r="F987" s="5"/>
    </row>
    <row r="988" spans="2:6" x14ac:dyDescent="0.2">
      <c r="B988" s="5"/>
      <c r="F988" s="5"/>
    </row>
    <row r="989" spans="2:6" x14ac:dyDescent="0.2">
      <c r="B989" s="5"/>
      <c r="F989" s="5"/>
    </row>
    <row r="990" spans="2:6" x14ac:dyDescent="0.2">
      <c r="B990" s="5"/>
      <c r="F990" s="5"/>
    </row>
    <row r="991" spans="2:6" x14ac:dyDescent="0.2">
      <c r="B991" s="5"/>
      <c r="F991" s="5"/>
    </row>
    <row r="992" spans="2:6" x14ac:dyDescent="0.2">
      <c r="B992" s="5"/>
      <c r="F992" s="5"/>
    </row>
    <row r="993" spans="2:6" x14ac:dyDescent="0.2">
      <c r="B993" s="5"/>
      <c r="F993" s="5"/>
    </row>
    <row r="994" spans="2:6" x14ac:dyDescent="0.2">
      <c r="B994" s="5"/>
      <c r="F994" s="5"/>
    </row>
    <row r="995" spans="2:6" x14ac:dyDescent="0.2">
      <c r="B995" s="5"/>
      <c r="F995" s="5"/>
    </row>
    <row r="996" spans="2:6" x14ac:dyDescent="0.2">
      <c r="B996" s="5"/>
      <c r="F996" s="5"/>
    </row>
    <row r="997" spans="2:6" x14ac:dyDescent="0.2">
      <c r="B997" s="5"/>
      <c r="F997" s="5"/>
    </row>
    <row r="998" spans="2:6" x14ac:dyDescent="0.2">
      <c r="B998" s="5"/>
      <c r="F998" s="5"/>
    </row>
    <row r="999" spans="2:6" x14ac:dyDescent="0.2">
      <c r="B999" s="5"/>
      <c r="F999" s="5"/>
    </row>
    <row r="1000" spans="2:6" x14ac:dyDescent="0.2">
      <c r="B1000" s="5"/>
      <c r="F1000" s="5"/>
    </row>
    <row r="1001" spans="2:6" x14ac:dyDescent="0.2">
      <c r="B1001" s="5"/>
      <c r="F1001" s="5"/>
    </row>
    <row r="1002" spans="2:6" x14ac:dyDescent="0.2">
      <c r="B1002" s="5"/>
      <c r="F1002" s="5"/>
    </row>
    <row r="1003" spans="2:6" x14ac:dyDescent="0.2">
      <c r="B1003" s="5"/>
      <c r="F1003" s="5"/>
    </row>
    <row r="1004" spans="2:6" x14ac:dyDescent="0.2">
      <c r="B1004" s="5"/>
      <c r="F1004" s="5"/>
    </row>
    <row r="1005" spans="2:6" x14ac:dyDescent="0.2">
      <c r="B1005" s="5"/>
      <c r="F1005" s="5"/>
    </row>
    <row r="1006" spans="2:6" x14ac:dyDescent="0.2">
      <c r="B1006" s="5"/>
      <c r="F1006" s="5"/>
    </row>
    <row r="1007" spans="2:6" x14ac:dyDescent="0.2">
      <c r="B1007" s="5"/>
      <c r="F1007" s="5"/>
    </row>
    <row r="1008" spans="2:6" x14ac:dyDescent="0.2">
      <c r="B1008" s="5"/>
      <c r="F1008" s="5"/>
    </row>
    <row r="1009" spans="2:6" x14ac:dyDescent="0.2">
      <c r="B1009" s="5"/>
      <c r="F1009" s="5"/>
    </row>
    <row r="1010" spans="2:6" x14ac:dyDescent="0.2">
      <c r="B1010" s="5"/>
      <c r="F1010" s="5"/>
    </row>
    <row r="1011" spans="2:6" x14ac:dyDescent="0.2">
      <c r="B1011" s="5"/>
      <c r="F1011" s="5"/>
    </row>
    <row r="1012" spans="2:6" x14ac:dyDescent="0.2">
      <c r="B1012" s="5"/>
      <c r="F1012" s="5"/>
    </row>
    <row r="1013" spans="2:6" x14ac:dyDescent="0.2">
      <c r="B1013" s="5"/>
      <c r="F1013" s="5"/>
    </row>
    <row r="1014" spans="2:6" x14ac:dyDescent="0.2">
      <c r="B1014" s="5"/>
      <c r="F1014" s="5"/>
    </row>
    <row r="1015" spans="2:6" x14ac:dyDescent="0.2">
      <c r="B1015" s="5"/>
      <c r="F1015" s="5"/>
    </row>
    <row r="1016" spans="2:6" x14ac:dyDescent="0.2">
      <c r="B1016" s="5"/>
      <c r="F1016" s="5"/>
    </row>
    <row r="1017" spans="2:6" x14ac:dyDescent="0.2">
      <c r="B1017" s="5"/>
      <c r="F1017" s="5"/>
    </row>
    <row r="1018" spans="2:6" x14ac:dyDescent="0.2">
      <c r="B1018" s="5"/>
      <c r="F1018" s="5"/>
    </row>
    <row r="1019" spans="2:6" x14ac:dyDescent="0.2">
      <c r="B1019" s="5"/>
      <c r="F1019" s="5"/>
    </row>
    <row r="1020" spans="2:6" x14ac:dyDescent="0.2">
      <c r="B1020" s="5"/>
      <c r="F1020" s="5"/>
    </row>
    <row r="1021" spans="2:6" x14ac:dyDescent="0.2">
      <c r="B1021" s="5"/>
      <c r="F1021" s="5"/>
    </row>
    <row r="1022" spans="2:6" x14ac:dyDescent="0.2">
      <c r="B1022" s="5"/>
      <c r="F1022" s="5"/>
    </row>
    <row r="1023" spans="2:6" x14ac:dyDescent="0.2">
      <c r="B1023" s="5"/>
      <c r="F1023" s="5"/>
    </row>
    <row r="1024" spans="2:6" x14ac:dyDescent="0.2">
      <c r="B1024" s="5"/>
      <c r="F1024" s="5"/>
    </row>
    <row r="1025" spans="2:6" x14ac:dyDescent="0.2">
      <c r="B1025" s="5"/>
      <c r="F1025" s="5"/>
    </row>
    <row r="1026" spans="2:6" x14ac:dyDescent="0.2">
      <c r="B1026" s="5"/>
      <c r="F1026" s="5"/>
    </row>
    <row r="1027" spans="2:6" x14ac:dyDescent="0.2">
      <c r="B1027" s="5"/>
      <c r="F1027" s="5"/>
    </row>
    <row r="1028" spans="2:6" x14ac:dyDescent="0.2">
      <c r="B1028" s="5"/>
      <c r="F1028" s="5"/>
    </row>
    <row r="1029" spans="2:6" x14ac:dyDescent="0.2">
      <c r="B1029" s="5"/>
      <c r="F1029" s="5"/>
    </row>
    <row r="1030" spans="2:6" x14ac:dyDescent="0.2">
      <c r="B1030" s="5"/>
      <c r="F1030" s="5"/>
    </row>
    <row r="1031" spans="2:6" x14ac:dyDescent="0.2">
      <c r="B1031" s="5"/>
      <c r="F1031" s="5"/>
    </row>
    <row r="1032" spans="2:6" x14ac:dyDescent="0.2">
      <c r="B1032" s="5"/>
      <c r="F1032" s="5"/>
    </row>
    <row r="1033" spans="2:6" x14ac:dyDescent="0.2">
      <c r="B1033" s="5"/>
      <c r="F1033" s="5"/>
    </row>
    <row r="1034" spans="2:6" x14ac:dyDescent="0.2">
      <c r="B1034" s="5"/>
      <c r="F1034" s="5"/>
    </row>
    <row r="1035" spans="2:6" x14ac:dyDescent="0.2">
      <c r="B1035" s="5"/>
      <c r="F1035" s="5"/>
    </row>
    <row r="1036" spans="2:6" x14ac:dyDescent="0.2">
      <c r="B1036" s="5"/>
      <c r="F1036" s="5"/>
    </row>
    <row r="1037" spans="2:6" x14ac:dyDescent="0.2">
      <c r="B1037" s="5"/>
      <c r="F1037" s="5"/>
    </row>
    <row r="1038" spans="2:6" x14ac:dyDescent="0.2">
      <c r="B1038" s="5"/>
      <c r="F1038" s="5"/>
    </row>
    <row r="1039" spans="2:6" x14ac:dyDescent="0.2">
      <c r="B1039" s="5"/>
      <c r="F1039" s="5"/>
    </row>
    <row r="1040" spans="2:6" x14ac:dyDescent="0.2">
      <c r="B1040" s="5"/>
      <c r="F1040" s="5"/>
    </row>
    <row r="1041" spans="2:6" x14ac:dyDescent="0.2">
      <c r="B1041" s="5"/>
      <c r="F1041" s="5"/>
    </row>
    <row r="1042" spans="2:6" x14ac:dyDescent="0.2">
      <c r="B1042" s="5"/>
      <c r="F1042" s="5"/>
    </row>
    <row r="1043" spans="2:6" x14ac:dyDescent="0.2">
      <c r="B1043" s="5"/>
      <c r="F1043" s="5"/>
    </row>
    <row r="1044" spans="2:6" x14ac:dyDescent="0.2">
      <c r="B1044" s="5"/>
      <c r="F1044" s="5"/>
    </row>
    <row r="1045" spans="2:6" x14ac:dyDescent="0.2">
      <c r="B1045" s="5"/>
      <c r="F1045" s="5"/>
    </row>
    <row r="1046" spans="2:6" x14ac:dyDescent="0.2">
      <c r="B1046" s="5"/>
      <c r="F1046" s="5"/>
    </row>
    <row r="1047" spans="2:6" x14ac:dyDescent="0.2">
      <c r="B1047" s="5"/>
      <c r="F1047" s="5"/>
    </row>
    <row r="1048" spans="2:6" x14ac:dyDescent="0.2">
      <c r="B1048" s="5"/>
      <c r="F1048" s="5"/>
    </row>
    <row r="1049" spans="2:6" x14ac:dyDescent="0.2">
      <c r="B1049" s="5"/>
      <c r="F1049" s="5"/>
    </row>
    <row r="1050" spans="2:6" x14ac:dyDescent="0.2">
      <c r="B1050" s="5"/>
      <c r="F1050" s="5"/>
    </row>
    <row r="1051" spans="2:6" x14ac:dyDescent="0.2">
      <c r="B1051" s="5"/>
      <c r="F1051" s="5"/>
    </row>
    <row r="1052" spans="2:6" x14ac:dyDescent="0.2">
      <c r="B1052" s="5"/>
      <c r="F1052" s="5"/>
    </row>
    <row r="1053" spans="2:6" x14ac:dyDescent="0.2">
      <c r="B1053" s="5"/>
      <c r="F1053" s="5"/>
    </row>
    <row r="1054" spans="2:6" x14ac:dyDescent="0.2">
      <c r="B1054" s="5"/>
      <c r="F1054" s="5"/>
    </row>
    <row r="1055" spans="2:6" x14ac:dyDescent="0.2">
      <c r="B1055" s="5"/>
      <c r="F1055" s="5"/>
    </row>
    <row r="1056" spans="2:6" x14ac:dyDescent="0.2">
      <c r="B1056" s="5"/>
      <c r="F1056" s="5"/>
    </row>
    <row r="1057" spans="2:6" x14ac:dyDescent="0.2">
      <c r="B1057" s="5"/>
      <c r="F1057" s="5"/>
    </row>
    <row r="1058" spans="2:6" x14ac:dyDescent="0.2">
      <c r="B1058" s="5"/>
      <c r="F1058" s="5"/>
    </row>
    <row r="1059" spans="2:6" x14ac:dyDescent="0.2">
      <c r="B1059" s="5"/>
      <c r="F1059" s="5"/>
    </row>
    <row r="1060" spans="2:6" x14ac:dyDescent="0.2">
      <c r="B1060" s="5"/>
      <c r="F1060" s="5"/>
    </row>
    <row r="1061" spans="2:6" x14ac:dyDescent="0.2">
      <c r="B1061" s="5"/>
      <c r="F1061" s="5"/>
    </row>
    <row r="1062" spans="2:6" x14ac:dyDescent="0.2">
      <c r="B1062" s="5"/>
      <c r="F1062" s="5"/>
    </row>
    <row r="1063" spans="2:6" x14ac:dyDescent="0.2">
      <c r="B1063" s="5"/>
      <c r="F1063" s="5"/>
    </row>
    <row r="1064" spans="2:6" x14ac:dyDescent="0.2">
      <c r="B1064" s="5"/>
      <c r="F1064" s="5"/>
    </row>
    <row r="1065" spans="2:6" x14ac:dyDescent="0.2">
      <c r="B1065" s="5"/>
      <c r="F1065" s="5"/>
    </row>
    <row r="1066" spans="2:6" x14ac:dyDescent="0.2">
      <c r="B1066" s="5"/>
      <c r="F1066" s="5"/>
    </row>
    <row r="1067" spans="2:6" x14ac:dyDescent="0.2">
      <c r="B1067" s="5"/>
      <c r="F1067" s="5"/>
    </row>
    <row r="1068" spans="2:6" x14ac:dyDescent="0.2">
      <c r="B1068" s="5"/>
      <c r="F1068" s="5"/>
    </row>
    <row r="1069" spans="2:6" x14ac:dyDescent="0.2">
      <c r="B1069" s="5"/>
      <c r="F1069" s="5"/>
    </row>
    <row r="1070" spans="2:6" x14ac:dyDescent="0.2">
      <c r="B1070" s="5"/>
      <c r="F1070" s="5"/>
    </row>
    <row r="1071" spans="2:6" x14ac:dyDescent="0.2">
      <c r="B1071" s="5"/>
      <c r="F1071" s="5"/>
    </row>
    <row r="1072" spans="2:6" x14ac:dyDescent="0.2">
      <c r="B1072" s="5"/>
      <c r="F1072" s="5"/>
    </row>
    <row r="1073" spans="2:6" x14ac:dyDescent="0.2">
      <c r="B1073" s="5"/>
      <c r="F1073" s="5"/>
    </row>
    <row r="1074" spans="2:6" x14ac:dyDescent="0.2">
      <c r="B1074" s="5"/>
      <c r="F1074" s="5"/>
    </row>
    <row r="1075" spans="2:6" x14ac:dyDescent="0.2">
      <c r="B1075" s="5"/>
      <c r="F1075" s="5"/>
    </row>
    <row r="1076" spans="2:6" x14ac:dyDescent="0.2">
      <c r="B1076" s="5"/>
      <c r="F1076" s="5"/>
    </row>
    <row r="1077" spans="2:6" x14ac:dyDescent="0.2">
      <c r="B1077" s="5"/>
      <c r="F1077" s="5"/>
    </row>
    <row r="1078" spans="2:6" x14ac:dyDescent="0.2">
      <c r="B1078" s="5"/>
      <c r="F1078" s="5"/>
    </row>
    <row r="1079" spans="2:6" x14ac:dyDescent="0.2">
      <c r="B1079" s="5"/>
      <c r="F1079" s="5"/>
    </row>
    <row r="1080" spans="2:6" x14ac:dyDescent="0.2">
      <c r="B1080" s="5"/>
      <c r="F1080" s="5"/>
    </row>
    <row r="1081" spans="2:6" x14ac:dyDescent="0.2">
      <c r="B1081" s="5"/>
      <c r="F1081" s="5"/>
    </row>
    <row r="1082" spans="2:6" x14ac:dyDescent="0.2">
      <c r="B1082" s="5"/>
      <c r="F1082" s="5"/>
    </row>
    <row r="1083" spans="2:6" x14ac:dyDescent="0.2">
      <c r="B1083" s="5"/>
      <c r="F1083" s="5"/>
    </row>
    <row r="1084" spans="2:6" x14ac:dyDescent="0.2">
      <c r="B1084" s="5"/>
      <c r="F1084" s="5"/>
    </row>
    <row r="1085" spans="2:6" x14ac:dyDescent="0.2">
      <c r="B1085" s="5"/>
      <c r="F1085" s="5"/>
    </row>
    <row r="1086" spans="2:6" x14ac:dyDescent="0.2">
      <c r="B1086" s="5"/>
      <c r="F1086" s="5"/>
    </row>
    <row r="1087" spans="2:6" x14ac:dyDescent="0.2">
      <c r="B1087" s="5"/>
      <c r="F1087" s="5"/>
    </row>
    <row r="1088" spans="2:6" x14ac:dyDescent="0.2">
      <c r="B1088" s="5"/>
      <c r="F1088" s="5"/>
    </row>
    <row r="1089" spans="2:6" x14ac:dyDescent="0.2">
      <c r="B1089" s="5"/>
      <c r="F1089" s="5"/>
    </row>
    <row r="1090" spans="2:6" x14ac:dyDescent="0.2">
      <c r="B1090" s="5"/>
      <c r="F1090" s="5"/>
    </row>
    <row r="1091" spans="2:6" x14ac:dyDescent="0.2">
      <c r="B1091" s="5"/>
      <c r="F1091" s="5"/>
    </row>
    <row r="1092" spans="2:6" x14ac:dyDescent="0.2">
      <c r="B1092" s="5"/>
      <c r="F1092" s="5"/>
    </row>
    <row r="1093" spans="2:6" x14ac:dyDescent="0.2">
      <c r="B1093" s="5"/>
      <c r="F1093" s="5"/>
    </row>
    <row r="1094" spans="2:6" x14ac:dyDescent="0.2">
      <c r="B1094" s="5"/>
      <c r="F1094" s="5"/>
    </row>
    <row r="1095" spans="2:6" x14ac:dyDescent="0.2">
      <c r="B1095" s="5"/>
      <c r="F1095" s="5"/>
    </row>
    <row r="1096" spans="2:6" x14ac:dyDescent="0.2">
      <c r="B1096" s="5"/>
      <c r="F1096" s="5"/>
    </row>
    <row r="1097" spans="2:6" x14ac:dyDescent="0.2">
      <c r="B1097" s="5"/>
      <c r="F1097" s="5"/>
    </row>
    <row r="1098" spans="2:6" x14ac:dyDescent="0.2">
      <c r="B1098" s="5"/>
      <c r="F1098" s="5"/>
    </row>
    <row r="1099" spans="2:6" x14ac:dyDescent="0.2">
      <c r="B1099" s="5"/>
      <c r="F1099" s="5"/>
    </row>
    <row r="1100" spans="2:6" x14ac:dyDescent="0.2">
      <c r="B1100" s="5"/>
      <c r="F1100" s="5"/>
    </row>
    <row r="1101" spans="2:6" x14ac:dyDescent="0.2">
      <c r="B1101" s="5"/>
      <c r="F1101" s="5"/>
    </row>
    <row r="1102" spans="2:6" x14ac:dyDescent="0.2">
      <c r="B1102" s="5"/>
      <c r="F1102" s="5"/>
    </row>
    <row r="1103" spans="2:6" x14ac:dyDescent="0.2">
      <c r="B1103" s="5"/>
      <c r="F1103" s="5"/>
    </row>
    <row r="1104" spans="2:6" x14ac:dyDescent="0.2">
      <c r="B1104" s="5"/>
      <c r="F1104" s="5"/>
    </row>
    <row r="1105" spans="2:6" x14ac:dyDescent="0.2">
      <c r="B1105" s="5"/>
      <c r="F1105" s="5"/>
    </row>
    <row r="1106" spans="2:6" x14ac:dyDescent="0.2">
      <c r="B1106" s="5"/>
      <c r="F1106" s="5"/>
    </row>
    <row r="1107" spans="2:6" x14ac:dyDescent="0.2">
      <c r="B1107" s="5"/>
      <c r="F1107" s="5"/>
    </row>
    <row r="1108" spans="2:6" x14ac:dyDescent="0.2">
      <c r="B1108" s="5"/>
      <c r="F1108" s="5"/>
    </row>
    <row r="1109" spans="2:6" x14ac:dyDescent="0.2">
      <c r="B1109" s="5"/>
      <c r="F1109" s="5"/>
    </row>
    <row r="1110" spans="2:6" x14ac:dyDescent="0.2">
      <c r="B1110" s="5"/>
      <c r="F1110" s="5"/>
    </row>
    <row r="1111" spans="2:6" x14ac:dyDescent="0.2">
      <c r="B1111" s="5"/>
      <c r="F1111" s="5"/>
    </row>
    <row r="1112" spans="2:6" x14ac:dyDescent="0.2">
      <c r="B1112" s="5"/>
      <c r="F1112" s="5"/>
    </row>
    <row r="1113" spans="2:6" x14ac:dyDescent="0.2">
      <c r="B1113" s="5"/>
      <c r="F1113" s="5"/>
    </row>
    <row r="1114" spans="2:6" x14ac:dyDescent="0.2">
      <c r="B1114" s="5"/>
      <c r="F1114" s="5"/>
    </row>
    <row r="1115" spans="2:6" x14ac:dyDescent="0.2">
      <c r="B1115" s="5"/>
      <c r="F1115" s="5"/>
    </row>
    <row r="1116" spans="2:6" x14ac:dyDescent="0.2">
      <c r="B1116" s="5"/>
      <c r="F1116" s="5"/>
    </row>
    <row r="1117" spans="2:6" x14ac:dyDescent="0.2">
      <c r="B1117" s="5"/>
      <c r="F1117" s="5"/>
    </row>
    <row r="1118" spans="2:6" x14ac:dyDescent="0.2">
      <c r="B1118" s="5"/>
      <c r="F1118" s="5"/>
    </row>
    <row r="1119" spans="2:6" x14ac:dyDescent="0.2">
      <c r="B1119" s="5"/>
      <c r="F1119" s="5"/>
    </row>
    <row r="1120" spans="2:6" x14ac:dyDescent="0.2">
      <c r="B1120" s="5"/>
      <c r="F1120" s="5"/>
    </row>
    <row r="1121" spans="2:6" x14ac:dyDescent="0.2">
      <c r="B1121" s="5"/>
      <c r="F1121" s="5"/>
    </row>
    <row r="1122" spans="2:6" x14ac:dyDescent="0.2">
      <c r="B1122" s="5"/>
      <c r="F1122" s="5"/>
    </row>
    <row r="1123" spans="2:6" x14ac:dyDescent="0.2">
      <c r="B1123" s="5"/>
      <c r="F1123" s="5"/>
    </row>
    <row r="1124" spans="2:6" x14ac:dyDescent="0.2">
      <c r="B1124" s="5"/>
      <c r="F1124" s="5"/>
    </row>
    <row r="1125" spans="2:6" x14ac:dyDescent="0.2">
      <c r="B1125" s="5"/>
      <c r="F1125" s="5"/>
    </row>
    <row r="1126" spans="2:6" x14ac:dyDescent="0.2">
      <c r="B1126" s="5"/>
      <c r="F1126" s="5"/>
    </row>
    <row r="1127" spans="2:6" x14ac:dyDescent="0.2">
      <c r="B1127" s="5"/>
      <c r="F1127" s="5"/>
    </row>
    <row r="1128" spans="2:6" x14ac:dyDescent="0.2">
      <c r="B1128" s="5"/>
      <c r="F1128" s="5"/>
    </row>
    <row r="1129" spans="2:6" x14ac:dyDescent="0.2">
      <c r="B1129" s="5"/>
      <c r="F1129" s="5"/>
    </row>
    <row r="1130" spans="2:6" x14ac:dyDescent="0.2">
      <c r="B1130" s="5"/>
      <c r="F1130" s="5"/>
    </row>
    <row r="1131" spans="2:6" x14ac:dyDescent="0.2">
      <c r="B1131" s="5"/>
      <c r="F1131" s="5"/>
    </row>
    <row r="1132" spans="2:6" x14ac:dyDescent="0.2">
      <c r="B1132" s="5"/>
      <c r="F1132" s="5"/>
    </row>
    <row r="1133" spans="2:6" x14ac:dyDescent="0.2">
      <c r="B1133" s="5"/>
      <c r="F1133" s="5"/>
    </row>
    <row r="1134" spans="2:6" x14ac:dyDescent="0.2">
      <c r="B1134" s="5"/>
      <c r="F1134" s="5"/>
    </row>
    <row r="1135" spans="2:6" x14ac:dyDescent="0.2">
      <c r="B1135" s="5"/>
      <c r="F1135" s="5"/>
    </row>
    <row r="1136" spans="2:6" x14ac:dyDescent="0.2">
      <c r="B1136" s="5"/>
      <c r="F1136" s="5"/>
    </row>
    <row r="1137" spans="2:6" x14ac:dyDescent="0.2">
      <c r="B1137" s="5"/>
      <c r="F1137" s="5"/>
    </row>
    <row r="1138" spans="2:6" x14ac:dyDescent="0.2">
      <c r="B1138" s="5"/>
      <c r="F1138" s="5"/>
    </row>
    <row r="1139" spans="2:6" x14ac:dyDescent="0.2">
      <c r="B1139" s="5"/>
      <c r="F1139" s="5"/>
    </row>
  </sheetData>
  <phoneticPr fontId="7" type="noConversion"/>
  <hyperlinks>
    <hyperlink ref="A3" r:id="rId1"/>
    <hyperlink ref="P110" r:id="rId2" display="http://var.astro.cz/oejv/issues/oejv0074.pdf"/>
    <hyperlink ref="P111" r:id="rId3" display="http://www.konkoly.hu/cgi-bin/IBVS?5594"/>
    <hyperlink ref="P112" r:id="rId4" display="http://www.konkoly.hu/cgi-bin/IBVS?5594"/>
    <hyperlink ref="P113" r:id="rId5" display="http://www.konkoly.hu/cgi-bin/IBVS?5676"/>
    <hyperlink ref="P115" r:id="rId6" display="http://www.konkoly.hu/cgi-bin/IBVS?5676"/>
    <hyperlink ref="P117" r:id="rId7" display="http://www.konkoly.hu/cgi-bin/IBVS?5741"/>
    <hyperlink ref="P118" r:id="rId8" display="http://www.konkoly.hu/cgi-bin/IBVS?5676"/>
    <hyperlink ref="P124" r:id="rId9" display="http://www.bav-astro.de/sfs/BAVM_link.php?BAVMnr=193"/>
    <hyperlink ref="P119" r:id="rId10" display="http://www.konkoly.hu/cgi-bin/IBVS?6007"/>
    <hyperlink ref="P120" r:id="rId11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A</vt:lpstr>
      <vt:lpstr>Q_fit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2024-01-11T04:09:28Z</dcterms:modified>
</cp:coreProperties>
</file>