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730A74C-3917-49DA-8155-FE0AABEA9010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Q_fit" sheetId="3" r:id="rId2"/>
    <sheet name="Sheet1" sheetId="4" r:id="rId3"/>
  </sheets>
  <definedNames>
    <definedName name="solver_adj" localSheetId="0" hidden="1">A!$E$11:$E$13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9" i="1" l="1"/>
  <c r="C9" i="1"/>
  <c r="F16" i="1"/>
  <c r="F17" i="1" s="1"/>
  <c r="Q34" i="1"/>
  <c r="Q35" i="1"/>
  <c r="Q36" i="1"/>
  <c r="Q37" i="1"/>
  <c r="Q38" i="1"/>
  <c r="H22" i="4"/>
  <c r="B22" i="4"/>
  <c r="G22" i="4"/>
  <c r="C22" i="4"/>
  <c r="D22" i="4"/>
  <c r="A22" i="4"/>
  <c r="H21" i="4"/>
  <c r="G21" i="4"/>
  <c r="C21" i="4"/>
  <c r="D21" i="4"/>
  <c r="B21" i="4"/>
  <c r="A21" i="4"/>
  <c r="H20" i="4"/>
  <c r="G20" i="4"/>
  <c r="D20" i="4"/>
  <c r="C20" i="4"/>
  <c r="B20" i="4"/>
  <c r="A20" i="4"/>
  <c r="H19" i="4"/>
  <c r="B19" i="4"/>
  <c r="G19" i="4"/>
  <c r="D19" i="4"/>
  <c r="C19" i="4"/>
  <c r="A19" i="4"/>
  <c r="H18" i="4"/>
  <c r="B18" i="4"/>
  <c r="G18" i="4"/>
  <c r="C18" i="4"/>
  <c r="D18" i="4"/>
  <c r="A18" i="4"/>
  <c r="H17" i="4"/>
  <c r="G17" i="4"/>
  <c r="C17" i="4"/>
  <c r="D17" i="4"/>
  <c r="B17" i="4"/>
  <c r="A17" i="4"/>
  <c r="H16" i="4"/>
  <c r="G16" i="4"/>
  <c r="D16" i="4"/>
  <c r="C16" i="4"/>
  <c r="B16" i="4"/>
  <c r="A16" i="4"/>
  <c r="H15" i="4"/>
  <c r="B15" i="4"/>
  <c r="G15" i="4"/>
  <c r="D15" i="4"/>
  <c r="C15" i="4"/>
  <c r="A15" i="4"/>
  <c r="H14" i="4"/>
  <c r="B14" i="4"/>
  <c r="G14" i="4"/>
  <c r="C14" i="4"/>
  <c r="D14" i="4"/>
  <c r="A14" i="4"/>
  <c r="H13" i="4"/>
  <c r="G13" i="4"/>
  <c r="C13" i="4"/>
  <c r="D13" i="4"/>
  <c r="B13" i="4"/>
  <c r="A13" i="4"/>
  <c r="H12" i="4"/>
  <c r="G12" i="4"/>
  <c r="D12" i="4"/>
  <c r="C12" i="4"/>
  <c r="B12" i="4"/>
  <c r="A12" i="4"/>
  <c r="H11" i="4"/>
  <c r="B11" i="4"/>
  <c r="G11" i="4"/>
  <c r="D11" i="4"/>
  <c r="C11" i="4"/>
  <c r="A11" i="4"/>
  <c r="D11" i="1"/>
  <c r="D12" i="1"/>
  <c r="Q40" i="1"/>
  <c r="Q42" i="1"/>
  <c r="Q41" i="1"/>
  <c r="Q39" i="1"/>
  <c r="E145" i="3"/>
  <c r="E16" i="3"/>
  <c r="E15" i="3"/>
  <c r="A13" i="3"/>
  <c r="C13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F16" i="3"/>
  <c r="F15" i="3"/>
  <c r="D21" i="3"/>
  <c r="F21" i="3"/>
  <c r="D22" i="3"/>
  <c r="F22" i="3"/>
  <c r="D23" i="3"/>
  <c r="I23" i="3" s="1"/>
  <c r="J23" i="3" s="1"/>
  <c r="D24" i="3"/>
  <c r="F24" i="3" s="1"/>
  <c r="D25" i="3"/>
  <c r="F25" i="3"/>
  <c r="D26" i="3"/>
  <c r="F26" i="3"/>
  <c r="D27" i="3"/>
  <c r="F27" i="3" s="1"/>
  <c r="H27" i="3" s="1"/>
  <c r="D28" i="3"/>
  <c r="F28" i="3" s="1"/>
  <c r="D29" i="3"/>
  <c r="F29" i="3"/>
  <c r="D30" i="3"/>
  <c r="F30" i="3"/>
  <c r="D31" i="3"/>
  <c r="I31" i="3" s="1"/>
  <c r="J31" i="3" s="1"/>
  <c r="D32" i="3"/>
  <c r="F32" i="3" s="1"/>
  <c r="H32" i="3" s="1"/>
  <c r="D33" i="3"/>
  <c r="F33" i="3"/>
  <c r="D34" i="3"/>
  <c r="F34" i="3"/>
  <c r="D35" i="3"/>
  <c r="F35" i="3" s="1"/>
  <c r="D36" i="3"/>
  <c r="F36" i="3" s="1"/>
  <c r="D37" i="3"/>
  <c r="F37" i="3"/>
  <c r="D38" i="3"/>
  <c r="F38" i="3"/>
  <c r="D39" i="3"/>
  <c r="I39" i="3" s="1"/>
  <c r="J39" i="3" s="1"/>
  <c r="D40" i="3"/>
  <c r="F40" i="3" s="1"/>
  <c r="D41" i="3"/>
  <c r="F41" i="3"/>
  <c r="D42" i="3"/>
  <c r="F42" i="3"/>
  <c r="D43" i="3"/>
  <c r="F43" i="3" s="1"/>
  <c r="H43" i="3" s="1"/>
  <c r="D44" i="3"/>
  <c r="F44" i="3" s="1"/>
  <c r="H44" i="3" s="1"/>
  <c r="D45" i="3"/>
  <c r="F45" i="3"/>
  <c r="D46" i="3"/>
  <c r="F46" i="3" s="1"/>
  <c r="H46" i="3" s="1"/>
  <c r="D47" i="3"/>
  <c r="I47" i="3" s="1"/>
  <c r="J47" i="3" s="1"/>
  <c r="D48" i="3"/>
  <c r="F48" i="3" s="1"/>
  <c r="D49" i="3"/>
  <c r="F49" i="3"/>
  <c r="D50" i="3"/>
  <c r="F50" i="3"/>
  <c r="D51" i="3"/>
  <c r="D52" i="3"/>
  <c r="F52" i="3" s="1"/>
  <c r="D53" i="3"/>
  <c r="F53" i="3"/>
  <c r="H53" i="3"/>
  <c r="D54" i="3"/>
  <c r="F54" i="3"/>
  <c r="D55" i="3"/>
  <c r="F55" i="3"/>
  <c r="D56" i="3"/>
  <c r="F56" i="3"/>
  <c r="D57" i="3"/>
  <c r="F57" i="3"/>
  <c r="D58" i="3"/>
  <c r="F58" i="3"/>
  <c r="D59" i="3"/>
  <c r="F59" i="3"/>
  <c r="D60" i="3"/>
  <c r="F60" i="3"/>
  <c r="D61" i="3"/>
  <c r="F61" i="3"/>
  <c r="H61" i="3"/>
  <c r="D62" i="3"/>
  <c r="F62" i="3"/>
  <c r="D63" i="3"/>
  <c r="F63" i="3"/>
  <c r="D64" i="3"/>
  <c r="F64" i="3"/>
  <c r="D65" i="3"/>
  <c r="F65" i="3"/>
  <c r="D66" i="3"/>
  <c r="F66" i="3"/>
  <c r="D67" i="3"/>
  <c r="F67" i="3"/>
  <c r="D68" i="3"/>
  <c r="F68" i="3"/>
  <c r="D69" i="3"/>
  <c r="F69" i="3"/>
  <c r="H69" i="3"/>
  <c r="D70" i="3"/>
  <c r="F70" i="3"/>
  <c r="D71" i="3"/>
  <c r="F71" i="3"/>
  <c r="D72" i="3"/>
  <c r="F72" i="3"/>
  <c r="D73" i="3"/>
  <c r="F73" i="3"/>
  <c r="D74" i="3"/>
  <c r="F74" i="3"/>
  <c r="D75" i="3"/>
  <c r="F75" i="3"/>
  <c r="D76" i="3"/>
  <c r="F76" i="3"/>
  <c r="D77" i="3"/>
  <c r="F77" i="3"/>
  <c r="H77" i="3"/>
  <c r="D78" i="3"/>
  <c r="F78" i="3"/>
  <c r="D79" i="3"/>
  <c r="F79" i="3"/>
  <c r="D80" i="3"/>
  <c r="F80" i="3"/>
  <c r="D81" i="3"/>
  <c r="F81" i="3"/>
  <c r="H81" i="3"/>
  <c r="D82" i="3"/>
  <c r="F82" i="3"/>
  <c r="D83" i="3"/>
  <c r="F83" i="3"/>
  <c r="D84" i="3"/>
  <c r="F84" i="3"/>
  <c r="D85" i="3"/>
  <c r="F85" i="3"/>
  <c r="H85" i="3"/>
  <c r="D86" i="3"/>
  <c r="F86" i="3"/>
  <c r="D87" i="3"/>
  <c r="F87" i="3"/>
  <c r="D88" i="3"/>
  <c r="F88" i="3"/>
  <c r="D89" i="3"/>
  <c r="F89" i="3"/>
  <c r="H89" i="3"/>
  <c r="D90" i="3"/>
  <c r="F90" i="3"/>
  <c r="D91" i="3"/>
  <c r="F91" i="3"/>
  <c r="D92" i="3"/>
  <c r="F92" i="3"/>
  <c r="D93" i="3"/>
  <c r="F93" i="3"/>
  <c r="H93" i="3"/>
  <c r="D94" i="3"/>
  <c r="F94" i="3"/>
  <c r="D95" i="3"/>
  <c r="F95" i="3"/>
  <c r="D96" i="3"/>
  <c r="F96" i="3"/>
  <c r="D97" i="3"/>
  <c r="F97" i="3"/>
  <c r="H97" i="3"/>
  <c r="D98" i="3"/>
  <c r="F98" i="3"/>
  <c r="D99" i="3"/>
  <c r="F99" i="3"/>
  <c r="D100" i="3"/>
  <c r="F100" i="3"/>
  <c r="D101" i="3"/>
  <c r="F101" i="3"/>
  <c r="H101" i="3"/>
  <c r="D102" i="3"/>
  <c r="F102" i="3"/>
  <c r="D103" i="3"/>
  <c r="F103" i="3"/>
  <c r="D104" i="3"/>
  <c r="F104" i="3"/>
  <c r="D105" i="3"/>
  <c r="F105" i="3"/>
  <c r="H105" i="3"/>
  <c r="D106" i="3"/>
  <c r="F106" i="3"/>
  <c r="D107" i="3"/>
  <c r="F107" i="3"/>
  <c r="H107" i="3"/>
  <c r="D108" i="3"/>
  <c r="F108" i="3"/>
  <c r="D109" i="3"/>
  <c r="F109" i="3"/>
  <c r="H109" i="3"/>
  <c r="D110" i="3"/>
  <c r="F110" i="3"/>
  <c r="D111" i="3"/>
  <c r="F111" i="3"/>
  <c r="D112" i="3"/>
  <c r="F112" i="3"/>
  <c r="D113" i="3"/>
  <c r="F113" i="3"/>
  <c r="H113" i="3"/>
  <c r="D114" i="3"/>
  <c r="F114" i="3"/>
  <c r="D115" i="3"/>
  <c r="F115" i="3"/>
  <c r="H115" i="3"/>
  <c r="D116" i="3"/>
  <c r="F116" i="3"/>
  <c r="D117" i="3"/>
  <c r="F117" i="3"/>
  <c r="H117" i="3"/>
  <c r="D118" i="3"/>
  <c r="F118" i="3"/>
  <c r="D119" i="3"/>
  <c r="F119" i="3"/>
  <c r="D120" i="3"/>
  <c r="F120" i="3"/>
  <c r="D121" i="3"/>
  <c r="F121" i="3"/>
  <c r="H121" i="3"/>
  <c r="D122" i="3"/>
  <c r="F122" i="3"/>
  <c r="D123" i="3"/>
  <c r="F123" i="3"/>
  <c r="H123" i="3"/>
  <c r="D124" i="3"/>
  <c r="F124" i="3"/>
  <c r="D125" i="3"/>
  <c r="F125" i="3"/>
  <c r="H125" i="3"/>
  <c r="D126" i="3"/>
  <c r="F126" i="3"/>
  <c r="D127" i="3"/>
  <c r="F127" i="3"/>
  <c r="D128" i="3"/>
  <c r="F128" i="3"/>
  <c r="D129" i="3"/>
  <c r="F129" i="3"/>
  <c r="H129" i="3"/>
  <c r="D130" i="3"/>
  <c r="F130" i="3"/>
  <c r="D131" i="3"/>
  <c r="F131" i="3"/>
  <c r="H131" i="3"/>
  <c r="D132" i="3"/>
  <c r="F132" i="3"/>
  <c r="D133" i="3"/>
  <c r="F133" i="3"/>
  <c r="H133" i="3"/>
  <c r="D134" i="3"/>
  <c r="F134" i="3"/>
  <c r="D135" i="3"/>
  <c r="F135" i="3"/>
  <c r="D136" i="3"/>
  <c r="F136" i="3"/>
  <c r="D137" i="3"/>
  <c r="F137" i="3"/>
  <c r="H137" i="3"/>
  <c r="D138" i="3"/>
  <c r="F138" i="3"/>
  <c r="D139" i="3"/>
  <c r="F139" i="3"/>
  <c r="H139" i="3"/>
  <c r="D140" i="3"/>
  <c r="F140" i="3"/>
  <c r="D141" i="3"/>
  <c r="F141" i="3"/>
  <c r="H141" i="3"/>
  <c r="D142" i="3"/>
  <c r="F142" i="3"/>
  <c r="D143" i="3"/>
  <c r="F143" i="3"/>
  <c r="D144" i="3"/>
  <c r="F144" i="3"/>
  <c r="D145" i="3"/>
  <c r="F145" i="3"/>
  <c r="H145" i="3"/>
  <c r="H16" i="3"/>
  <c r="H15" i="3"/>
  <c r="H12" i="3"/>
  <c r="H21" i="3"/>
  <c r="H25" i="3"/>
  <c r="H29" i="3"/>
  <c r="H33" i="3"/>
  <c r="H37" i="3"/>
  <c r="H41" i="3"/>
  <c r="H45" i="3"/>
  <c r="H49" i="3"/>
  <c r="H57" i="3"/>
  <c r="H65" i="3"/>
  <c r="H73" i="3"/>
  <c r="G16" i="3"/>
  <c r="G15" i="3"/>
  <c r="G12" i="3"/>
  <c r="G21" i="3"/>
  <c r="G25" i="3"/>
  <c r="G29" i="3"/>
  <c r="G33" i="3"/>
  <c r="G37" i="3"/>
  <c r="G41" i="3"/>
  <c r="G45" i="3"/>
  <c r="G49" i="3"/>
  <c r="G53" i="3"/>
  <c r="G57" i="3"/>
  <c r="G61" i="3"/>
  <c r="G65" i="3"/>
  <c r="G69" i="3"/>
  <c r="G73" i="3"/>
  <c r="G77" i="3"/>
  <c r="G81" i="3"/>
  <c r="G85" i="3"/>
  <c r="G89" i="3"/>
  <c r="G93" i="3"/>
  <c r="G97" i="3"/>
  <c r="G101" i="3"/>
  <c r="G105" i="3"/>
  <c r="G109" i="3"/>
  <c r="G113" i="3"/>
  <c r="G117" i="3"/>
  <c r="G121" i="3"/>
  <c r="G125" i="3"/>
  <c r="G129" i="3"/>
  <c r="G133" i="3"/>
  <c r="G137" i="3"/>
  <c r="G141" i="3"/>
  <c r="I16" i="3"/>
  <c r="I15" i="3"/>
  <c r="I12" i="3"/>
  <c r="I21" i="3"/>
  <c r="I22" i="3"/>
  <c r="I24" i="3"/>
  <c r="I25" i="3"/>
  <c r="I26" i="3"/>
  <c r="J26" i="3" s="1"/>
  <c r="I28" i="3"/>
  <c r="I29" i="3"/>
  <c r="I30" i="3"/>
  <c r="I32" i="3"/>
  <c r="I33" i="3"/>
  <c r="I34" i="3"/>
  <c r="J34" i="3" s="1"/>
  <c r="I36" i="3"/>
  <c r="I37" i="3"/>
  <c r="I38" i="3"/>
  <c r="I40" i="3"/>
  <c r="I41" i="3"/>
  <c r="I42" i="3"/>
  <c r="J42" i="3" s="1"/>
  <c r="I44" i="3"/>
  <c r="I45" i="3"/>
  <c r="I46" i="3"/>
  <c r="I48" i="3"/>
  <c r="I49" i="3"/>
  <c r="I50" i="3"/>
  <c r="J50" i="3" s="1"/>
  <c r="I52" i="3"/>
  <c r="I53" i="3"/>
  <c r="I54" i="3"/>
  <c r="I55" i="3"/>
  <c r="I56" i="3"/>
  <c r="I57" i="3"/>
  <c r="I58" i="3"/>
  <c r="J58" i="3"/>
  <c r="I59" i="3"/>
  <c r="I60" i="3"/>
  <c r="I61" i="3"/>
  <c r="I62" i="3"/>
  <c r="I63" i="3"/>
  <c r="I64" i="3"/>
  <c r="I65" i="3"/>
  <c r="I66" i="3"/>
  <c r="J66" i="3"/>
  <c r="I67" i="3"/>
  <c r="I68" i="3"/>
  <c r="I69" i="3"/>
  <c r="I70" i="3"/>
  <c r="I71" i="3"/>
  <c r="I72" i="3"/>
  <c r="I73" i="3"/>
  <c r="I74" i="3"/>
  <c r="J74" i="3"/>
  <c r="I75" i="3"/>
  <c r="I76" i="3"/>
  <c r="I77" i="3"/>
  <c r="I78" i="3"/>
  <c r="I79" i="3"/>
  <c r="I80" i="3"/>
  <c r="I81" i="3"/>
  <c r="I82" i="3"/>
  <c r="J82" i="3"/>
  <c r="I83" i="3"/>
  <c r="I84" i="3"/>
  <c r="I85" i="3"/>
  <c r="I86" i="3"/>
  <c r="I87" i="3"/>
  <c r="I88" i="3"/>
  <c r="I89" i="3"/>
  <c r="I90" i="3"/>
  <c r="J90" i="3"/>
  <c r="I91" i="3"/>
  <c r="I92" i="3"/>
  <c r="I93" i="3"/>
  <c r="I94" i="3"/>
  <c r="I95" i="3"/>
  <c r="I96" i="3"/>
  <c r="I97" i="3"/>
  <c r="I98" i="3"/>
  <c r="J98" i="3"/>
  <c r="I99" i="3"/>
  <c r="I100" i="3"/>
  <c r="I101" i="3"/>
  <c r="I102" i="3"/>
  <c r="I103" i="3"/>
  <c r="J103" i="3"/>
  <c r="I104" i="3"/>
  <c r="I105" i="3"/>
  <c r="I106" i="3"/>
  <c r="J106" i="3"/>
  <c r="I107" i="3"/>
  <c r="J107" i="3"/>
  <c r="I108" i="3"/>
  <c r="I109" i="3"/>
  <c r="I110" i="3"/>
  <c r="I111" i="3"/>
  <c r="J111" i="3"/>
  <c r="I112" i="3"/>
  <c r="I113" i="3"/>
  <c r="I114" i="3"/>
  <c r="J114" i="3"/>
  <c r="I115" i="3"/>
  <c r="J115" i="3"/>
  <c r="I116" i="3"/>
  <c r="I117" i="3"/>
  <c r="I118" i="3"/>
  <c r="I119" i="3"/>
  <c r="J119" i="3"/>
  <c r="I120" i="3"/>
  <c r="I121" i="3"/>
  <c r="I122" i="3"/>
  <c r="J122" i="3"/>
  <c r="I123" i="3"/>
  <c r="J123" i="3"/>
  <c r="I124" i="3"/>
  <c r="I125" i="3"/>
  <c r="I126" i="3"/>
  <c r="I127" i="3"/>
  <c r="J127" i="3"/>
  <c r="I128" i="3"/>
  <c r="I129" i="3"/>
  <c r="I130" i="3"/>
  <c r="J130" i="3"/>
  <c r="I131" i="3"/>
  <c r="J131" i="3"/>
  <c r="I132" i="3"/>
  <c r="I133" i="3"/>
  <c r="I134" i="3"/>
  <c r="I135" i="3"/>
  <c r="J135" i="3"/>
  <c r="I136" i="3"/>
  <c r="I137" i="3"/>
  <c r="I138" i="3"/>
  <c r="J138" i="3"/>
  <c r="I139" i="3"/>
  <c r="J139" i="3"/>
  <c r="I140" i="3"/>
  <c r="I141" i="3"/>
  <c r="I142" i="3"/>
  <c r="I143" i="3"/>
  <c r="J143" i="3"/>
  <c r="I144" i="3"/>
  <c r="I145" i="3"/>
  <c r="D16" i="3"/>
  <c r="D15" i="3"/>
  <c r="D13" i="3"/>
  <c r="D12" i="3"/>
  <c r="J16" i="3"/>
  <c r="J15" i="3"/>
  <c r="J13" i="3"/>
  <c r="J12" i="3"/>
  <c r="J21" i="3"/>
  <c r="J22" i="3"/>
  <c r="J24" i="3"/>
  <c r="J25" i="3"/>
  <c r="J28" i="3"/>
  <c r="J29" i="3"/>
  <c r="J30" i="3"/>
  <c r="J32" i="3"/>
  <c r="J33" i="3"/>
  <c r="J36" i="3"/>
  <c r="J37" i="3"/>
  <c r="J38" i="3"/>
  <c r="J40" i="3"/>
  <c r="J41" i="3"/>
  <c r="J44" i="3"/>
  <c r="J45" i="3"/>
  <c r="J46" i="3"/>
  <c r="J48" i="3"/>
  <c r="J49" i="3"/>
  <c r="J52" i="3"/>
  <c r="J53" i="3"/>
  <c r="J54" i="3"/>
  <c r="J55" i="3"/>
  <c r="J56" i="3"/>
  <c r="J57" i="3"/>
  <c r="J59" i="3"/>
  <c r="J60" i="3"/>
  <c r="J61" i="3"/>
  <c r="J62" i="3"/>
  <c r="J63" i="3"/>
  <c r="J64" i="3"/>
  <c r="J65" i="3"/>
  <c r="J67" i="3"/>
  <c r="J68" i="3"/>
  <c r="J69" i="3"/>
  <c r="J70" i="3"/>
  <c r="J71" i="3"/>
  <c r="J72" i="3"/>
  <c r="J73" i="3"/>
  <c r="J75" i="3"/>
  <c r="J76" i="3"/>
  <c r="J77" i="3"/>
  <c r="J78" i="3"/>
  <c r="J79" i="3"/>
  <c r="J80" i="3"/>
  <c r="J81" i="3"/>
  <c r="J83" i="3"/>
  <c r="J84" i="3"/>
  <c r="J85" i="3"/>
  <c r="J86" i="3"/>
  <c r="J87" i="3"/>
  <c r="J88" i="3"/>
  <c r="J89" i="3"/>
  <c r="J91" i="3"/>
  <c r="J92" i="3"/>
  <c r="J93" i="3"/>
  <c r="J94" i="3"/>
  <c r="J95" i="3"/>
  <c r="J96" i="3"/>
  <c r="J97" i="3"/>
  <c r="J99" i="3"/>
  <c r="J100" i="3"/>
  <c r="J101" i="3"/>
  <c r="J102" i="3"/>
  <c r="J104" i="3"/>
  <c r="J105" i="3"/>
  <c r="J108" i="3"/>
  <c r="J109" i="3"/>
  <c r="J110" i="3"/>
  <c r="J112" i="3"/>
  <c r="J113" i="3"/>
  <c r="J116" i="3"/>
  <c r="J117" i="3"/>
  <c r="J118" i="3"/>
  <c r="J120" i="3"/>
  <c r="J121" i="3"/>
  <c r="J124" i="3"/>
  <c r="J125" i="3"/>
  <c r="J126" i="3"/>
  <c r="J128" i="3"/>
  <c r="J129" i="3"/>
  <c r="J132" i="3"/>
  <c r="J133" i="3"/>
  <c r="J134" i="3"/>
  <c r="J136" i="3"/>
  <c r="J137" i="3"/>
  <c r="J140" i="3"/>
  <c r="J141" i="3"/>
  <c r="J142" i="3"/>
  <c r="J144" i="3"/>
  <c r="J145" i="3"/>
  <c r="D17" i="3"/>
  <c r="O16" i="3"/>
  <c r="O15" i="3"/>
  <c r="N16" i="3"/>
  <c r="N15" i="3"/>
  <c r="M16" i="3"/>
  <c r="M15" i="3"/>
  <c r="M12" i="3"/>
  <c r="L16" i="3"/>
  <c r="L15" i="3"/>
  <c r="L12" i="3"/>
  <c r="K16" i="3"/>
  <c r="K15" i="3"/>
  <c r="G6" i="3"/>
  <c r="G7" i="3"/>
  <c r="G5" i="3"/>
  <c r="G4" i="3"/>
  <c r="D13" i="1"/>
  <c r="D14" i="1"/>
  <c r="T3" i="1"/>
  <c r="T4" i="1"/>
  <c r="T5" i="1"/>
  <c r="T6" i="1"/>
  <c r="T7" i="1"/>
  <c r="T8" i="1"/>
  <c r="T9" i="1"/>
  <c r="T10" i="1"/>
  <c r="T11" i="1"/>
  <c r="T12" i="1"/>
  <c r="T13" i="1"/>
  <c r="T2" i="1"/>
  <c r="Q27" i="1"/>
  <c r="Q28" i="1"/>
  <c r="Q33" i="1"/>
  <c r="C17" i="1"/>
  <c r="Q32" i="1"/>
  <c r="Q31" i="1"/>
  <c r="Q30" i="1"/>
  <c r="Q26" i="1"/>
  <c r="Q29" i="1"/>
  <c r="Q24" i="1"/>
  <c r="Q25" i="1"/>
  <c r="Q22" i="1"/>
  <c r="Q23" i="1"/>
  <c r="C7" i="1"/>
  <c r="C8" i="1"/>
  <c r="Q21" i="1"/>
  <c r="N12" i="3"/>
  <c r="N13" i="3"/>
  <c r="O13" i="3"/>
  <c r="O12" i="3"/>
  <c r="K12" i="3"/>
  <c r="K13" i="3"/>
  <c r="H122" i="3"/>
  <c r="G122" i="3"/>
  <c r="G71" i="3"/>
  <c r="H71" i="3"/>
  <c r="M13" i="3"/>
  <c r="G126" i="3"/>
  <c r="H126" i="3"/>
  <c r="H120" i="3"/>
  <c r="G120" i="3"/>
  <c r="G94" i="3"/>
  <c r="H94" i="3"/>
  <c r="H88" i="3"/>
  <c r="G88" i="3"/>
  <c r="H75" i="3"/>
  <c r="G75" i="3"/>
  <c r="G119" i="3"/>
  <c r="H119" i="3"/>
  <c r="H100" i="3"/>
  <c r="G100" i="3"/>
  <c r="G87" i="3"/>
  <c r="H87" i="3"/>
  <c r="H68" i="3"/>
  <c r="G68" i="3"/>
  <c r="G55" i="3"/>
  <c r="H55" i="3"/>
  <c r="H42" i="3"/>
  <c r="G42" i="3"/>
  <c r="E13" i="4"/>
  <c r="H138" i="3"/>
  <c r="G138" i="3"/>
  <c r="L13" i="3"/>
  <c r="H132" i="3"/>
  <c r="G132" i="3"/>
  <c r="H106" i="3"/>
  <c r="G106" i="3"/>
  <c r="H74" i="3"/>
  <c r="G74" i="3"/>
  <c r="G142" i="3"/>
  <c r="H142" i="3"/>
  <c r="H136" i="3"/>
  <c r="G136" i="3"/>
  <c r="G110" i="3"/>
  <c r="H110" i="3"/>
  <c r="H104" i="3"/>
  <c r="G104" i="3"/>
  <c r="H91" i="3"/>
  <c r="G91" i="3"/>
  <c r="G78" i="3"/>
  <c r="H78" i="3"/>
  <c r="H72" i="3"/>
  <c r="G72" i="3"/>
  <c r="H116" i="3"/>
  <c r="G116" i="3"/>
  <c r="H90" i="3"/>
  <c r="G90" i="3"/>
  <c r="F12" i="3"/>
  <c r="F13" i="3"/>
  <c r="E14" i="4"/>
  <c r="G135" i="3"/>
  <c r="H135" i="3"/>
  <c r="G103" i="3"/>
  <c r="H103" i="3"/>
  <c r="H84" i="3"/>
  <c r="G84" i="3"/>
  <c r="H58" i="3"/>
  <c r="G58" i="3"/>
  <c r="H26" i="3"/>
  <c r="G26" i="3"/>
  <c r="G134" i="3"/>
  <c r="H134" i="3"/>
  <c r="H96" i="3"/>
  <c r="G96" i="3"/>
  <c r="G62" i="3"/>
  <c r="H62" i="3"/>
  <c r="H56" i="3"/>
  <c r="G56" i="3"/>
  <c r="G30" i="3"/>
  <c r="H30" i="3"/>
  <c r="E21" i="4"/>
  <c r="H144" i="3"/>
  <c r="G144" i="3"/>
  <c r="G118" i="3"/>
  <c r="H118" i="3"/>
  <c r="H112" i="3"/>
  <c r="G112" i="3"/>
  <c r="H99" i="3"/>
  <c r="G99" i="3"/>
  <c r="G86" i="3"/>
  <c r="H86" i="3"/>
  <c r="H80" i="3"/>
  <c r="G80" i="3"/>
  <c r="H67" i="3"/>
  <c r="G67" i="3"/>
  <c r="G54" i="3"/>
  <c r="H54" i="3"/>
  <c r="G22" i="3"/>
  <c r="H22" i="3"/>
  <c r="E22" i="1"/>
  <c r="F22" i="1"/>
  <c r="P22" i="1"/>
  <c r="E30" i="1"/>
  <c r="F30" i="1"/>
  <c r="P30" i="1"/>
  <c r="E38" i="1"/>
  <c r="F38" i="1"/>
  <c r="P38" i="1"/>
  <c r="R38" i="1" s="1"/>
  <c r="E25" i="1"/>
  <c r="F25" i="1"/>
  <c r="P25" i="1"/>
  <c r="E33" i="1"/>
  <c r="F33" i="1"/>
  <c r="P33" i="1"/>
  <c r="R33" i="1" s="1"/>
  <c r="E41" i="1"/>
  <c r="F41" i="1"/>
  <c r="G41" i="1"/>
  <c r="K41" i="1"/>
  <c r="E28" i="1"/>
  <c r="F28" i="1"/>
  <c r="P28" i="1"/>
  <c r="R28" i="1" s="1"/>
  <c r="E36" i="1"/>
  <c r="F36" i="1"/>
  <c r="G36" i="1"/>
  <c r="K36" i="1"/>
  <c r="E23" i="1"/>
  <c r="F23" i="1"/>
  <c r="P23" i="1"/>
  <c r="E31" i="1"/>
  <c r="F31" i="1"/>
  <c r="P31" i="1"/>
  <c r="E39" i="1"/>
  <c r="F39" i="1"/>
  <c r="G39" i="1"/>
  <c r="K39" i="1"/>
  <c r="E21" i="1"/>
  <c r="F21" i="1"/>
  <c r="E26" i="1"/>
  <c r="F26" i="1"/>
  <c r="P26" i="1"/>
  <c r="E34" i="1"/>
  <c r="F34" i="1"/>
  <c r="E42" i="1"/>
  <c r="F42" i="1"/>
  <c r="P42" i="1"/>
  <c r="R42" i="1" s="1"/>
  <c r="G23" i="1"/>
  <c r="I23" i="1"/>
  <c r="E29" i="1"/>
  <c r="F29" i="1"/>
  <c r="P29" i="1"/>
  <c r="G31" i="1"/>
  <c r="K32" i="1"/>
  <c r="E37" i="1"/>
  <c r="F37" i="1"/>
  <c r="G37" i="1"/>
  <c r="K37" i="1"/>
  <c r="E24" i="1"/>
  <c r="F24" i="1"/>
  <c r="P24" i="1"/>
  <c r="R24" i="1" s="1"/>
  <c r="E32" i="1"/>
  <c r="F32" i="1"/>
  <c r="P32" i="1"/>
  <c r="R32" i="1" s="1"/>
  <c r="G34" i="1"/>
  <c r="K34" i="1"/>
  <c r="E40" i="1"/>
  <c r="F40" i="1"/>
  <c r="G40" i="1"/>
  <c r="J40" i="1"/>
  <c r="E27" i="1"/>
  <c r="F27" i="1"/>
  <c r="P27" i="1"/>
  <c r="E35" i="1"/>
  <c r="F35" i="1"/>
  <c r="G35" i="1"/>
  <c r="K35" i="1"/>
  <c r="H59" i="3"/>
  <c r="G59" i="3"/>
  <c r="G46" i="3"/>
  <c r="G27" i="3"/>
  <c r="E11" i="4"/>
  <c r="E17" i="4"/>
  <c r="E22" i="4"/>
  <c r="H128" i="3"/>
  <c r="G128" i="3"/>
  <c r="G102" i="3"/>
  <c r="H102" i="3"/>
  <c r="H83" i="3"/>
  <c r="G83" i="3"/>
  <c r="G70" i="3"/>
  <c r="H70" i="3"/>
  <c r="H64" i="3"/>
  <c r="G64" i="3"/>
  <c r="G38" i="3"/>
  <c r="H38" i="3"/>
  <c r="G32" i="3"/>
  <c r="E16" i="4"/>
  <c r="H140" i="3"/>
  <c r="G140" i="3"/>
  <c r="G127" i="3"/>
  <c r="H127" i="3"/>
  <c r="H114" i="3"/>
  <c r="G114" i="3"/>
  <c r="H108" i="3"/>
  <c r="G108" i="3"/>
  <c r="G95" i="3"/>
  <c r="H95" i="3"/>
  <c r="H82" i="3"/>
  <c r="G82" i="3"/>
  <c r="H76" i="3"/>
  <c r="G76" i="3"/>
  <c r="G63" i="3"/>
  <c r="H63" i="3"/>
  <c r="H50" i="3"/>
  <c r="G50" i="3"/>
  <c r="G44" i="3"/>
  <c r="G143" i="3"/>
  <c r="H143" i="3"/>
  <c r="H130" i="3"/>
  <c r="G130" i="3"/>
  <c r="H124" i="3"/>
  <c r="G124" i="3"/>
  <c r="G111" i="3"/>
  <c r="H111" i="3"/>
  <c r="H98" i="3"/>
  <c r="G98" i="3"/>
  <c r="H92" i="3"/>
  <c r="G92" i="3"/>
  <c r="G79" i="3"/>
  <c r="H79" i="3"/>
  <c r="H66" i="3"/>
  <c r="G66" i="3"/>
  <c r="H60" i="3"/>
  <c r="G60" i="3"/>
  <c r="H34" i="3"/>
  <c r="G34" i="3"/>
  <c r="E12" i="3"/>
  <c r="E13" i="3"/>
  <c r="P36" i="1"/>
  <c r="R36" i="1" s="1"/>
  <c r="G13" i="3"/>
  <c r="P41" i="1"/>
  <c r="G139" i="3"/>
  <c r="G131" i="3"/>
  <c r="G123" i="3"/>
  <c r="G115" i="3"/>
  <c r="G107" i="3"/>
  <c r="P34" i="1"/>
  <c r="R34" i="1" s="1"/>
  <c r="H13" i="3"/>
  <c r="P40" i="1"/>
  <c r="R40" i="1" s="1"/>
  <c r="P37" i="1"/>
  <c r="G145" i="3"/>
  <c r="P35" i="1"/>
  <c r="I13" i="3"/>
  <c r="G26" i="1"/>
  <c r="G33" i="1"/>
  <c r="J33" i="1"/>
  <c r="G32" i="1"/>
  <c r="R31" i="1"/>
  <c r="P39" i="1"/>
  <c r="R39" i="1"/>
  <c r="E20" i="4"/>
  <c r="G29" i="1"/>
  <c r="K30" i="1"/>
  <c r="G25" i="1"/>
  <c r="K26" i="1"/>
  <c r="G24" i="1"/>
  <c r="K25" i="1"/>
  <c r="R27" i="1"/>
  <c r="G28" i="1"/>
  <c r="R37" i="1"/>
  <c r="R26" i="1"/>
  <c r="G27" i="1"/>
  <c r="K27" i="1"/>
  <c r="G42" i="1"/>
  <c r="J42" i="1"/>
  <c r="E12" i="4"/>
  <c r="E18" i="4"/>
  <c r="R23" i="1"/>
  <c r="G38" i="1"/>
  <c r="K38" i="1"/>
  <c r="R41" i="1"/>
  <c r="R25" i="1"/>
  <c r="E19" i="4"/>
  <c r="R29" i="1"/>
  <c r="G30" i="1"/>
  <c r="K31" i="1"/>
  <c r="E15" i="4"/>
  <c r="G22" i="1"/>
  <c r="I22" i="1"/>
  <c r="R35" i="1"/>
  <c r="K29" i="1"/>
  <c r="K28" i="1"/>
  <c r="R22" i="1"/>
  <c r="E14" i="1" s="1"/>
  <c r="R30" i="1"/>
  <c r="J32" i="1"/>
  <c r="E18" i="3"/>
  <c r="D18" i="3"/>
  <c r="C12" i="1"/>
  <c r="C11" i="1"/>
  <c r="O38" i="1" l="1"/>
  <c r="O36" i="1"/>
  <c r="O35" i="1"/>
  <c r="O33" i="1"/>
  <c r="O40" i="1"/>
  <c r="C15" i="1"/>
  <c r="O37" i="1"/>
  <c r="O34" i="1"/>
  <c r="O39" i="1"/>
  <c r="O41" i="1"/>
  <c r="O32" i="1"/>
  <c r="O42" i="1"/>
  <c r="C16" i="1"/>
  <c r="D18" i="1" s="1"/>
  <c r="H52" i="3"/>
  <c r="G52" i="3"/>
  <c r="H35" i="3"/>
  <c r="G35" i="3"/>
  <c r="H40" i="3"/>
  <c r="G40" i="3"/>
  <c r="H24" i="3"/>
  <c r="G24" i="3"/>
  <c r="H28" i="3"/>
  <c r="G28" i="3"/>
  <c r="H48" i="3"/>
  <c r="G48" i="3"/>
  <c r="H36" i="3"/>
  <c r="G36" i="3"/>
  <c r="I51" i="3"/>
  <c r="J51" i="3" s="1"/>
  <c r="G31" i="3"/>
  <c r="G43" i="3"/>
  <c r="G39" i="3"/>
  <c r="I43" i="3"/>
  <c r="J43" i="3" s="1"/>
  <c r="I35" i="3"/>
  <c r="J35" i="3" s="1"/>
  <c r="I27" i="3"/>
  <c r="F51" i="3"/>
  <c r="H51" i="3" s="1"/>
  <c r="F47" i="3"/>
  <c r="F39" i="3"/>
  <c r="H39" i="3" s="1"/>
  <c r="F31" i="3"/>
  <c r="H31" i="3" s="1"/>
  <c r="F23" i="3"/>
  <c r="F18" i="3"/>
  <c r="I18" i="3"/>
  <c r="M6" i="3" l="1"/>
  <c r="J27" i="3"/>
  <c r="G51" i="3"/>
  <c r="G23" i="3"/>
  <c r="H23" i="3"/>
  <c r="F18" i="1"/>
  <c r="F19" i="1" s="1"/>
  <c r="C18" i="1"/>
  <c r="H47" i="3"/>
  <c r="G47" i="3"/>
  <c r="G18" i="3"/>
  <c r="J18" i="3"/>
  <c r="H18" i="3"/>
  <c r="M4" i="3" l="1"/>
  <c r="M2" i="3"/>
  <c r="M1" i="3"/>
  <c r="M5" i="3"/>
  <c r="M3" i="3"/>
  <c r="N115" i="3" l="1"/>
  <c r="N83" i="3"/>
  <c r="N51" i="3"/>
  <c r="N117" i="3"/>
  <c r="N85" i="3"/>
  <c r="N53" i="3"/>
  <c r="N100" i="3"/>
  <c r="N139" i="3"/>
  <c r="N30" i="3"/>
  <c r="N128" i="3"/>
  <c r="N23" i="3"/>
  <c r="N140" i="3"/>
  <c r="N56" i="3"/>
  <c r="N46" i="3"/>
  <c r="N126" i="3"/>
  <c r="N142" i="3"/>
  <c r="N107" i="3"/>
  <c r="N75" i="3"/>
  <c r="N43" i="3"/>
  <c r="N109" i="3"/>
  <c r="N77" i="3"/>
  <c r="N45" i="3"/>
  <c r="N68" i="3"/>
  <c r="N108" i="3"/>
  <c r="N22" i="3"/>
  <c r="N141" i="3"/>
  <c r="N106" i="3"/>
  <c r="N120" i="3"/>
  <c r="N122" i="3"/>
  <c r="N136" i="3"/>
  <c r="N62" i="3"/>
  <c r="N135" i="3"/>
  <c r="N103" i="3"/>
  <c r="N71" i="3"/>
  <c r="N39" i="3"/>
  <c r="N105" i="3"/>
  <c r="N73" i="3"/>
  <c r="N41" i="3"/>
  <c r="N52" i="3"/>
  <c r="N92" i="3"/>
  <c r="N114" i="3"/>
  <c r="N130" i="3"/>
  <c r="N80" i="3"/>
  <c r="N94" i="3"/>
  <c r="N96" i="3"/>
  <c r="N112" i="3"/>
  <c r="N27" i="3"/>
  <c r="N127" i="3"/>
  <c r="N95" i="3"/>
  <c r="N63" i="3"/>
  <c r="N129" i="3"/>
  <c r="N97" i="3"/>
  <c r="N65" i="3"/>
  <c r="N143" i="3"/>
  <c r="N32" i="3"/>
  <c r="N60" i="3"/>
  <c r="N102" i="3"/>
  <c r="N78" i="3"/>
  <c r="N42" i="3"/>
  <c r="N35" i="3"/>
  <c r="N110" i="3"/>
  <c r="N74" i="3"/>
  <c r="N64" i="3"/>
  <c r="N123" i="3"/>
  <c r="N91" i="3"/>
  <c r="N59" i="3"/>
  <c r="N125" i="3"/>
  <c r="N93" i="3"/>
  <c r="N61" i="3"/>
  <c r="N132" i="3"/>
  <c r="N79" i="3"/>
  <c r="N89" i="3"/>
  <c r="N36" i="3"/>
  <c r="N50" i="3"/>
  <c r="N54" i="3"/>
  <c r="N58" i="3"/>
  <c r="N90" i="3"/>
  <c r="N67" i="3"/>
  <c r="N81" i="3"/>
  <c r="N28" i="3"/>
  <c r="N38" i="3"/>
  <c r="N21" i="3"/>
  <c r="N98" i="3"/>
  <c r="N25" i="3"/>
  <c r="N55" i="3"/>
  <c r="N69" i="3"/>
  <c r="N24" i="3"/>
  <c r="N138" i="3"/>
  <c r="N144" i="3"/>
  <c r="N72" i="3"/>
  <c r="N131" i="3"/>
  <c r="N47" i="3"/>
  <c r="N57" i="3"/>
  <c r="N124" i="3"/>
  <c r="N145" i="3"/>
  <c r="N137" i="3"/>
  <c r="N31" i="3"/>
  <c r="N119" i="3"/>
  <c r="N133" i="3"/>
  <c r="N49" i="3"/>
  <c r="N76" i="3"/>
  <c r="N104" i="3"/>
  <c r="N82" i="3"/>
  <c r="N86" i="3"/>
  <c r="N111" i="3"/>
  <c r="N121" i="3"/>
  <c r="N37" i="3"/>
  <c r="N44" i="3"/>
  <c r="N66" i="3"/>
  <c r="N70" i="3"/>
  <c r="N48" i="3"/>
  <c r="N99" i="3"/>
  <c r="N113" i="3"/>
  <c r="N116" i="3"/>
  <c r="N34" i="3"/>
  <c r="N40" i="3"/>
  <c r="N33" i="3"/>
  <c r="N29" i="3"/>
  <c r="N87" i="3"/>
  <c r="N101" i="3"/>
  <c r="N84" i="3"/>
  <c r="N134" i="3"/>
  <c r="N26" i="3"/>
  <c r="N118" i="3"/>
  <c r="N88" i="3"/>
  <c r="E5" i="3"/>
  <c r="O141" i="3"/>
  <c r="O123" i="3"/>
  <c r="O59" i="3"/>
  <c r="O90" i="3"/>
  <c r="O128" i="3"/>
  <c r="O116" i="3"/>
  <c r="O85" i="3"/>
  <c r="O132" i="3"/>
  <c r="O56" i="3"/>
  <c r="O96" i="3"/>
  <c r="O44" i="3"/>
  <c r="O39" i="3"/>
  <c r="O86" i="3"/>
  <c r="O126" i="3"/>
  <c r="O36" i="3"/>
  <c r="O78" i="3"/>
  <c r="O142" i="3"/>
  <c r="O107" i="3"/>
  <c r="O43" i="3"/>
  <c r="O74" i="3"/>
  <c r="O102" i="3"/>
  <c r="O109" i="3"/>
  <c r="O73" i="3"/>
  <c r="O120" i="3"/>
  <c r="O35" i="3"/>
  <c r="O70" i="3"/>
  <c r="O129" i="3"/>
  <c r="O103" i="3"/>
  <c r="O60" i="3"/>
  <c r="O100" i="3"/>
  <c r="O76" i="3"/>
  <c r="O52" i="3"/>
  <c r="O138" i="3"/>
  <c r="O98" i="3"/>
  <c r="O131" i="3"/>
  <c r="O67" i="3"/>
  <c r="O95" i="3"/>
  <c r="O40" i="3"/>
  <c r="O54" i="3"/>
  <c r="O113" i="3"/>
  <c r="O28" i="3"/>
  <c r="O63" i="3"/>
  <c r="O110" i="3"/>
  <c r="O136" i="3"/>
  <c r="O53" i="3"/>
  <c r="O93" i="3"/>
  <c r="O69" i="3"/>
  <c r="O45" i="3"/>
  <c r="O143" i="3"/>
  <c r="O82" i="3"/>
  <c r="O115" i="3"/>
  <c r="O51" i="3"/>
  <c r="O57" i="3"/>
  <c r="O118" i="3"/>
  <c r="O30" i="3"/>
  <c r="O87" i="3"/>
  <c r="O127" i="3"/>
  <c r="O26" i="3"/>
  <c r="O72" i="3"/>
  <c r="O117" i="3"/>
  <c r="O41" i="3"/>
  <c r="O81" i="3"/>
  <c r="O34" i="3"/>
  <c r="O91" i="3"/>
  <c r="O58" i="3"/>
  <c r="O23" i="3"/>
  <c r="O94" i="3"/>
  <c r="O37" i="3"/>
  <c r="O124" i="3"/>
  <c r="O88" i="3"/>
  <c r="O75" i="3"/>
  <c r="O42" i="3"/>
  <c r="O111" i="3"/>
  <c r="O68" i="3"/>
  <c r="O77" i="3"/>
  <c r="O112" i="3"/>
  <c r="O62" i="3"/>
  <c r="O145" i="3"/>
  <c r="O66" i="3"/>
  <c r="O133" i="3"/>
  <c r="O92" i="3"/>
  <c r="O61" i="3"/>
  <c r="O24" i="3"/>
  <c r="O105" i="3"/>
  <c r="O55" i="3"/>
  <c r="O137" i="3"/>
  <c r="O50" i="3"/>
  <c r="O121" i="3"/>
  <c r="O80" i="3"/>
  <c r="O49" i="3"/>
  <c r="O33" i="3"/>
  <c r="O79" i="3"/>
  <c r="O27" i="3"/>
  <c r="O140" i="3"/>
  <c r="O122" i="3"/>
  <c r="O64" i="3"/>
  <c r="O47" i="3"/>
  <c r="O134" i="3"/>
  <c r="O84" i="3"/>
  <c r="O48" i="3"/>
  <c r="O38" i="3"/>
  <c r="O139" i="3"/>
  <c r="O106" i="3"/>
  <c r="O25" i="3"/>
  <c r="O21" i="3"/>
  <c r="O108" i="3"/>
  <c r="O65" i="3"/>
  <c r="O29" i="3"/>
  <c r="O104" i="3"/>
  <c r="O130" i="3"/>
  <c r="O99" i="3"/>
  <c r="O135" i="3"/>
  <c r="O144" i="3"/>
  <c r="O101" i="3"/>
  <c r="O46" i="3"/>
  <c r="O22" i="3"/>
  <c r="O97" i="3"/>
  <c r="O83" i="3"/>
  <c r="O32" i="3"/>
  <c r="O125" i="3"/>
  <c r="O89" i="3"/>
  <c r="O31" i="3"/>
  <c r="O119" i="3"/>
  <c r="O71" i="3"/>
  <c r="O114" i="3"/>
  <c r="E6" i="3"/>
  <c r="E9" i="3" s="1"/>
  <c r="M145" i="3"/>
  <c r="M102" i="3"/>
  <c r="M38" i="3"/>
  <c r="M78" i="3"/>
  <c r="M112" i="3"/>
  <c r="M27" i="3"/>
  <c r="M97" i="3"/>
  <c r="M137" i="3"/>
  <c r="M86" i="3"/>
  <c r="M126" i="3"/>
  <c r="M62" i="3"/>
  <c r="M100" i="3"/>
  <c r="M50" i="3"/>
  <c r="M71" i="3"/>
  <c r="M104" i="3"/>
  <c r="M23" i="3"/>
  <c r="M49" i="3"/>
  <c r="M127" i="3"/>
  <c r="M143" i="3"/>
  <c r="M58" i="3"/>
  <c r="M98" i="3"/>
  <c r="M81" i="3"/>
  <c r="M7" i="3"/>
  <c r="M138" i="3"/>
  <c r="M77" i="3"/>
  <c r="M117" i="3"/>
  <c r="M53" i="3"/>
  <c r="M43" i="3"/>
  <c r="M34" i="3"/>
  <c r="M64" i="3"/>
  <c r="M99" i="3"/>
  <c r="M132" i="3"/>
  <c r="M42" i="3"/>
  <c r="M51" i="3"/>
  <c r="M144" i="3"/>
  <c r="M125" i="3"/>
  <c r="M61" i="3"/>
  <c r="M101" i="3"/>
  <c r="M37" i="3"/>
  <c r="M121" i="3"/>
  <c r="M128" i="3"/>
  <c r="M52" i="3"/>
  <c r="M73" i="3"/>
  <c r="M106" i="3"/>
  <c r="M89" i="3"/>
  <c r="M120" i="3"/>
  <c r="M103" i="3"/>
  <c r="M24" i="3"/>
  <c r="M67" i="3"/>
  <c r="M48" i="3"/>
  <c r="M70" i="3"/>
  <c r="M46" i="3"/>
  <c r="M135" i="3"/>
  <c r="M111" i="3"/>
  <c r="M80" i="3"/>
  <c r="M26" i="3"/>
  <c r="M91" i="3"/>
  <c r="M105" i="3"/>
  <c r="M55" i="3"/>
  <c r="M140" i="3"/>
  <c r="M54" i="3"/>
  <c r="M142" i="3"/>
  <c r="M123" i="3"/>
  <c r="M92" i="3"/>
  <c r="M75" i="3"/>
  <c r="M108" i="3"/>
  <c r="M84" i="3"/>
  <c r="M79" i="3"/>
  <c r="M29" i="3"/>
  <c r="M136" i="3"/>
  <c r="M45" i="3"/>
  <c r="M119" i="3"/>
  <c r="M116" i="3"/>
  <c r="M66" i="3"/>
  <c r="M68" i="3"/>
  <c r="M82" i="3"/>
  <c r="M65" i="3"/>
  <c r="M72" i="3"/>
  <c r="M114" i="3"/>
  <c r="M141" i="3"/>
  <c r="M133" i="3"/>
  <c r="M107" i="3"/>
  <c r="M90" i="3"/>
  <c r="M47" i="3"/>
  <c r="M115" i="3"/>
  <c r="M44" i="3"/>
  <c r="M39" i="3"/>
  <c r="M60" i="3"/>
  <c r="M83" i="3"/>
  <c r="M134" i="3"/>
  <c r="M110" i="3"/>
  <c r="M36" i="3"/>
  <c r="M59" i="3"/>
  <c r="M40" i="3"/>
  <c r="M63" i="3"/>
  <c r="M35" i="3"/>
  <c r="M33" i="3"/>
  <c r="M41" i="3"/>
  <c r="M57" i="3"/>
  <c r="M118" i="3"/>
  <c r="M94" i="3"/>
  <c r="M95" i="3"/>
  <c r="M32" i="3"/>
  <c r="M30" i="3"/>
  <c r="M56" i="3"/>
  <c r="M129" i="3"/>
  <c r="M139" i="3"/>
  <c r="M31" i="3"/>
  <c r="M109" i="3"/>
  <c r="M85" i="3"/>
  <c r="M88" i="3"/>
  <c r="M25" i="3"/>
  <c r="M113" i="3"/>
  <c r="M28" i="3"/>
  <c r="M122" i="3"/>
  <c r="M131" i="3"/>
  <c r="M22" i="3"/>
  <c r="M69" i="3"/>
  <c r="M76" i="3"/>
  <c r="M130" i="3"/>
  <c r="M87" i="3"/>
  <c r="M21" i="3"/>
  <c r="M124" i="3"/>
  <c r="M96" i="3"/>
  <c r="M93" i="3"/>
  <c r="M74" i="3"/>
  <c r="E4" i="3"/>
  <c r="N18" i="3"/>
  <c r="M18" i="3"/>
  <c r="O18" i="3"/>
  <c r="K142" i="3" l="1"/>
  <c r="K128" i="3"/>
  <c r="K64" i="3"/>
  <c r="K104" i="3"/>
  <c r="K40" i="3"/>
  <c r="K125" i="3"/>
  <c r="K92" i="3"/>
  <c r="K68" i="3"/>
  <c r="K115" i="3"/>
  <c r="K33" i="3"/>
  <c r="K46" i="3"/>
  <c r="K105" i="3"/>
  <c r="K139" i="3"/>
  <c r="K103" i="3"/>
  <c r="K39" i="3"/>
  <c r="K79" i="3"/>
  <c r="K90" i="3"/>
  <c r="K61" i="3"/>
  <c r="K113" i="3"/>
  <c r="K37" i="3"/>
  <c r="K82" i="3"/>
  <c r="K135" i="3"/>
  <c r="K48" i="3"/>
  <c r="K63" i="3"/>
  <c r="K130" i="3"/>
  <c r="K132" i="3"/>
  <c r="K26" i="3"/>
  <c r="K44" i="3"/>
  <c r="K31" i="3"/>
  <c r="K124" i="3"/>
  <c r="K107" i="3"/>
  <c r="K34" i="3"/>
  <c r="K57" i="3"/>
  <c r="K59" i="3"/>
  <c r="K119" i="3"/>
  <c r="K144" i="3"/>
  <c r="K56" i="3"/>
  <c r="K73" i="3"/>
  <c r="K106" i="3"/>
  <c r="K140" i="3"/>
  <c r="K24" i="3"/>
  <c r="K22" i="3"/>
  <c r="K98" i="3"/>
  <c r="K100" i="3"/>
  <c r="K27" i="3"/>
  <c r="K50" i="3"/>
  <c r="K52" i="3"/>
  <c r="K32" i="3"/>
  <c r="K112" i="3"/>
  <c r="K127" i="3"/>
  <c r="K47" i="3"/>
  <c r="K66" i="3"/>
  <c r="K101" i="3"/>
  <c r="K134" i="3"/>
  <c r="K129" i="3"/>
  <c r="K41" i="3"/>
  <c r="K93" i="3"/>
  <c r="K81" i="3"/>
  <c r="K121" i="3"/>
  <c r="K45" i="3"/>
  <c r="K23" i="3"/>
  <c r="K69" i="3"/>
  <c r="K138" i="3"/>
  <c r="K96" i="3"/>
  <c r="K120" i="3"/>
  <c r="K123" i="3"/>
  <c r="K54" i="3"/>
  <c r="K94" i="3"/>
  <c r="K108" i="3"/>
  <c r="K122" i="3"/>
  <c r="K29" i="3"/>
  <c r="K86" i="3"/>
  <c r="K74" i="3"/>
  <c r="K114" i="3"/>
  <c r="K38" i="3"/>
  <c r="K143" i="3"/>
  <c r="K87" i="3"/>
  <c r="K111" i="3"/>
  <c r="K116" i="3"/>
  <c r="K21" i="3"/>
  <c r="K75" i="3"/>
  <c r="K89" i="3"/>
  <c r="K117" i="3"/>
  <c r="K110" i="3"/>
  <c r="K67" i="3"/>
  <c r="K109" i="3"/>
  <c r="K136" i="3"/>
  <c r="K80" i="3"/>
  <c r="K95" i="3"/>
  <c r="K78" i="3"/>
  <c r="K118" i="3"/>
  <c r="K49" i="3"/>
  <c r="K77" i="3"/>
  <c r="K91" i="3"/>
  <c r="K84" i="3"/>
  <c r="K60" i="3"/>
  <c r="K62" i="3"/>
  <c r="K102" i="3"/>
  <c r="K25" i="3"/>
  <c r="K145" i="3"/>
  <c r="K71" i="3"/>
  <c r="K88" i="3"/>
  <c r="K30" i="3"/>
  <c r="K99" i="3"/>
  <c r="K42" i="3"/>
  <c r="K70" i="3"/>
  <c r="K58" i="3"/>
  <c r="K65" i="3"/>
  <c r="K133" i="3"/>
  <c r="K43" i="3"/>
  <c r="K83" i="3"/>
  <c r="K97" i="3"/>
  <c r="K53" i="3"/>
  <c r="K137" i="3"/>
  <c r="K131" i="3"/>
  <c r="K55" i="3"/>
  <c r="K126" i="3"/>
  <c r="K72" i="3"/>
  <c r="K36" i="3"/>
  <c r="K85" i="3"/>
  <c r="K141" i="3"/>
  <c r="K76" i="3"/>
  <c r="K35" i="3"/>
  <c r="K51" i="3"/>
  <c r="K28" i="3"/>
  <c r="L145" i="3" l="1"/>
  <c r="P145" i="3"/>
  <c r="L72" i="3"/>
  <c r="P72" i="3"/>
  <c r="P43" i="3"/>
  <c r="L43" i="3"/>
  <c r="L88" i="3"/>
  <c r="P88" i="3"/>
  <c r="P91" i="3"/>
  <c r="L91" i="3"/>
  <c r="L109" i="3"/>
  <c r="P109" i="3"/>
  <c r="P111" i="3"/>
  <c r="L111" i="3"/>
  <c r="P122" i="3"/>
  <c r="L122" i="3"/>
  <c r="L69" i="3"/>
  <c r="P69" i="3"/>
  <c r="L134" i="3"/>
  <c r="P134" i="3"/>
  <c r="L50" i="3"/>
  <c r="P50" i="3"/>
  <c r="P73" i="3"/>
  <c r="L73" i="3"/>
  <c r="L124" i="3"/>
  <c r="P124" i="3"/>
  <c r="L135" i="3"/>
  <c r="P135" i="3"/>
  <c r="P103" i="3"/>
  <c r="L103" i="3"/>
  <c r="P125" i="3"/>
  <c r="L125" i="3"/>
  <c r="P126" i="3"/>
  <c r="L126" i="3"/>
  <c r="P133" i="3"/>
  <c r="L133" i="3"/>
  <c r="L71" i="3"/>
  <c r="P71" i="3"/>
  <c r="P77" i="3"/>
  <c r="L77" i="3"/>
  <c r="P67" i="3"/>
  <c r="L67" i="3"/>
  <c r="L87" i="3"/>
  <c r="P87" i="3"/>
  <c r="L108" i="3"/>
  <c r="P108" i="3"/>
  <c r="L23" i="3"/>
  <c r="P23" i="3"/>
  <c r="P101" i="3"/>
  <c r="L101" i="3"/>
  <c r="P27" i="3"/>
  <c r="L27" i="3"/>
  <c r="P56" i="3"/>
  <c r="L56" i="3"/>
  <c r="L31" i="3"/>
  <c r="P31" i="3"/>
  <c r="L82" i="3"/>
  <c r="P82" i="3"/>
  <c r="L139" i="3"/>
  <c r="P139" i="3"/>
  <c r="P40" i="3"/>
  <c r="L40" i="3"/>
  <c r="P28" i="3"/>
  <c r="L28" i="3"/>
  <c r="P49" i="3"/>
  <c r="L49" i="3"/>
  <c r="L66" i="3"/>
  <c r="P66" i="3"/>
  <c r="P144" i="3"/>
  <c r="L144" i="3"/>
  <c r="P104" i="3"/>
  <c r="L104" i="3"/>
  <c r="P35" i="3"/>
  <c r="L35" i="3"/>
  <c r="L131" i="3"/>
  <c r="P131" i="3"/>
  <c r="P58" i="3"/>
  <c r="L58" i="3"/>
  <c r="P25" i="3"/>
  <c r="L25" i="3"/>
  <c r="L118" i="3"/>
  <c r="P118" i="3"/>
  <c r="P117" i="3"/>
  <c r="L117" i="3"/>
  <c r="L38" i="3"/>
  <c r="P38" i="3"/>
  <c r="P54" i="3"/>
  <c r="L54" i="3"/>
  <c r="L121" i="3"/>
  <c r="P121" i="3"/>
  <c r="L47" i="3"/>
  <c r="P47" i="3"/>
  <c r="L98" i="3"/>
  <c r="P98" i="3"/>
  <c r="L119" i="3"/>
  <c r="P119" i="3"/>
  <c r="L26" i="3"/>
  <c r="P26" i="3"/>
  <c r="P113" i="3"/>
  <c r="L113" i="3"/>
  <c r="P46" i="3"/>
  <c r="L46" i="3"/>
  <c r="L64" i="3"/>
  <c r="P64" i="3"/>
  <c r="L143" i="3"/>
  <c r="P143" i="3"/>
  <c r="P76" i="3"/>
  <c r="L76" i="3"/>
  <c r="P78" i="3"/>
  <c r="L78" i="3"/>
  <c r="P89" i="3"/>
  <c r="L89" i="3"/>
  <c r="P114" i="3"/>
  <c r="L114" i="3"/>
  <c r="P123" i="3"/>
  <c r="L123" i="3"/>
  <c r="P81" i="3"/>
  <c r="L81" i="3"/>
  <c r="L127" i="3"/>
  <c r="P127" i="3"/>
  <c r="P22" i="3"/>
  <c r="L22" i="3"/>
  <c r="L59" i="3"/>
  <c r="P59" i="3"/>
  <c r="L132" i="3"/>
  <c r="P132" i="3"/>
  <c r="L61" i="3"/>
  <c r="P61" i="3"/>
  <c r="P33" i="3"/>
  <c r="L33" i="3"/>
  <c r="P128" i="3"/>
  <c r="L128" i="3"/>
  <c r="L55" i="3"/>
  <c r="P55" i="3"/>
  <c r="L45" i="3"/>
  <c r="P45" i="3"/>
  <c r="P44" i="3"/>
  <c r="L44" i="3"/>
  <c r="L70" i="3"/>
  <c r="P70" i="3"/>
  <c r="L42" i="3"/>
  <c r="P42" i="3"/>
  <c r="L95" i="3"/>
  <c r="P95" i="3"/>
  <c r="L75" i="3"/>
  <c r="P75" i="3"/>
  <c r="P74" i="3"/>
  <c r="L74" i="3"/>
  <c r="L120" i="3"/>
  <c r="P120" i="3"/>
  <c r="L93" i="3"/>
  <c r="P93" i="3"/>
  <c r="P112" i="3"/>
  <c r="L112" i="3"/>
  <c r="P24" i="3"/>
  <c r="L24" i="3"/>
  <c r="P57" i="3"/>
  <c r="L57" i="3"/>
  <c r="L130" i="3"/>
  <c r="P130" i="3"/>
  <c r="L90" i="3"/>
  <c r="P90" i="3"/>
  <c r="P115" i="3"/>
  <c r="L115" i="3"/>
  <c r="L142" i="3"/>
  <c r="P142" i="3"/>
  <c r="L51" i="3"/>
  <c r="P51" i="3"/>
  <c r="L110" i="3"/>
  <c r="P110" i="3"/>
  <c r="P100" i="3"/>
  <c r="L100" i="3"/>
  <c r="L37" i="3"/>
  <c r="P37" i="3"/>
  <c r="P137" i="3"/>
  <c r="L137" i="3"/>
  <c r="P141" i="3"/>
  <c r="L141" i="3"/>
  <c r="P53" i="3"/>
  <c r="L53" i="3"/>
  <c r="L85" i="3"/>
  <c r="P85" i="3"/>
  <c r="L97" i="3"/>
  <c r="P97" i="3"/>
  <c r="P99" i="3"/>
  <c r="L99" i="3"/>
  <c r="P60" i="3"/>
  <c r="L60" i="3"/>
  <c r="P80" i="3"/>
  <c r="L80" i="3"/>
  <c r="L21" i="3"/>
  <c r="P21" i="3"/>
  <c r="P86" i="3"/>
  <c r="L86" i="3"/>
  <c r="P96" i="3"/>
  <c r="L96" i="3"/>
  <c r="P41" i="3"/>
  <c r="L41" i="3"/>
  <c r="L32" i="3"/>
  <c r="P32" i="3"/>
  <c r="P140" i="3"/>
  <c r="L140" i="3"/>
  <c r="L34" i="3"/>
  <c r="P34" i="3"/>
  <c r="P63" i="3"/>
  <c r="L63" i="3"/>
  <c r="P79" i="3"/>
  <c r="L79" i="3"/>
  <c r="P68" i="3"/>
  <c r="L68" i="3"/>
  <c r="L65" i="3"/>
  <c r="P65" i="3"/>
  <c r="L94" i="3"/>
  <c r="P94" i="3"/>
  <c r="P105" i="3"/>
  <c r="L105" i="3"/>
  <c r="L102" i="3"/>
  <c r="P102" i="3"/>
  <c r="L62" i="3"/>
  <c r="P62" i="3"/>
  <c r="P36" i="3"/>
  <c r="L36" i="3"/>
  <c r="L83" i="3"/>
  <c r="P83" i="3"/>
  <c r="L30" i="3"/>
  <c r="P30" i="3"/>
  <c r="L84" i="3"/>
  <c r="P84" i="3"/>
  <c r="L136" i="3"/>
  <c r="P136" i="3"/>
  <c r="L116" i="3"/>
  <c r="P116" i="3"/>
  <c r="P29" i="3"/>
  <c r="L29" i="3"/>
  <c r="L138" i="3"/>
  <c r="P138" i="3"/>
  <c r="P129" i="3"/>
  <c r="L129" i="3"/>
  <c r="P52" i="3"/>
  <c r="L52" i="3"/>
  <c r="L106" i="3"/>
  <c r="P106" i="3"/>
  <c r="L107" i="3"/>
  <c r="P107" i="3"/>
  <c r="L48" i="3"/>
  <c r="P48" i="3"/>
  <c r="L39" i="3"/>
  <c r="P39" i="3"/>
  <c r="L92" i="3"/>
  <c r="P92" i="3"/>
  <c r="L18" i="3"/>
  <c r="E7" i="3" l="1"/>
  <c r="F4" i="3" l="1"/>
  <c r="H4" i="3" s="1"/>
  <c r="F6" i="3"/>
  <c r="H6" i="3" s="1"/>
  <c r="F9" i="3" s="1"/>
  <c r="F5" i="3"/>
  <c r="H5" i="3" s="1"/>
  <c r="F8" i="3"/>
  <c r="G9" i="3"/>
</calcChain>
</file>

<file path=xl/sharedStrings.xml><?xml version="1.0" encoding="utf-8"?>
<sst xmlns="http://schemas.openxmlformats.org/spreadsheetml/2006/main" count="308" uniqueCount="208">
  <si>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</si>
  <si>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</si>
  <si>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</si>
  <si>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</si>
  <si>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</si>
  <si>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</si>
  <si>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</si>
  <si>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</si>
  <si>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</si>
  <si>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</si>
  <si>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</si>
  <si>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</si>
  <si>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</si>
  <si>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</si>
  <si>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</si>
  <si>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</si>
  <si>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</si>
  <si>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</si>
  <si>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</si>
  <si>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</si>
  <si>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</si>
  <si>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</si>
  <si>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</si>
  <si>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</si>
  <si>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</si>
  <si>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</si>
  <si>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Bull.78</t>
  </si>
  <si>
    <t>B</t>
  </si>
  <si>
    <t>IBVS 5287</t>
  </si>
  <si>
    <t>I</t>
  </si>
  <si>
    <t>IBVS 4887</t>
  </si>
  <si>
    <t>IBVS 4888</t>
  </si>
  <si>
    <t>IBVS 5594</t>
  </si>
  <si>
    <t>IBVS 5676</t>
  </si>
  <si>
    <t>EA/SD:</t>
  </si>
  <si>
    <t># of data points:</t>
  </si>
  <si>
    <t>V1075 Aql / na</t>
  </si>
  <si>
    <t>IBVS 5713</t>
  </si>
  <si>
    <t>OK in DSS image at that location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</si>
  <si>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</si>
  <si>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</si>
  <si>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</si>
  <si>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</si>
  <si>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</si>
  <si>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</si>
  <si>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5837</t>
  </si>
  <si>
    <t>20 00 26</t>
  </si>
  <si>
    <t>+15° 34' 44"</t>
  </si>
  <si>
    <t>(2000.0)</t>
  </si>
  <si>
    <t>OEJV 0074</t>
  </si>
  <si>
    <t>CCD</t>
  </si>
  <si>
    <t>Q.fit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</si>
  <si>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</si>
  <si>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</si>
  <si>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</si>
  <si>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</si>
  <si>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</si>
  <si>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</si>
  <si>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</si>
  <si>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</si>
  <si>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</si>
  <si>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</si>
  <si>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</si>
  <si>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</si>
  <si>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</si>
  <si>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</si>
  <si>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</si>
  <si>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</si>
  <si>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</si>
  <si>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</si>
  <si>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</si>
  <si>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</si>
  <si>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</si>
  <si>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</si>
  <si>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</si>
  <si>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</si>
  <si>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</si>
  <si>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</si>
  <si>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</si>
  <si>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</si>
  <si>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</si>
  <si>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</si>
  <si>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</si>
  <si>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</si>
  <si>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</si>
  <si>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</si>
  <si>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</si>
  <si>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</si>
  <si>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</si>
  <si>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</si>
  <si>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</si>
  <si>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</si>
  <si>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</si>
  <si>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</si>
  <si>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</si>
  <si>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</si>
  <si>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</si>
  <si>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</si>
  <si>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</si>
  <si>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</si>
  <si>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</si>
  <si>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</si>
  <si>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</si>
  <si>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</si>
  <si>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</si>
  <si>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</si>
  <si>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</si>
  <si>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</si>
  <si>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</si>
  <si>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</si>
  <si>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</si>
  <si>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</si>
  <si>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</si>
  <si>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</si>
  <si>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</si>
  <si>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</si>
  <si>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</si>
  <si>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</si>
  <si>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</si>
  <si>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</si>
  <si>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</si>
  <si>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</si>
  <si>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</si>
  <si>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</si>
  <si>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</si>
  <si>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</si>
  <si>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</si>
  <si>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</si>
  <si>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</si>
  <si>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</si>
  <si>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5945</t>
  </si>
  <si>
    <t>OEJV 0160</t>
  </si>
  <si>
    <t>II</t>
  </si>
  <si>
    <t>IBVS 6118</t>
  </si>
  <si>
    <t>Possible LTE fit</t>
  </si>
  <si>
    <t>IBVS 5984</t>
  </si>
  <si>
    <t>Minima from the Lichtenknecker Database of the BAV</t>
  </si>
  <si>
    <t>PE</t>
  </si>
  <si>
    <t>http://www.bav-astro.de/LkDB/index.php?lang=en&amp;sprache_dial=en</t>
  </si>
  <si>
    <t>pg</t>
  </si>
  <si>
    <t>vis</t>
  </si>
  <si>
    <t>2451699.43208 </t>
  </si>
  <si>
    <t> 03.06.2000 22:22 </t>
  </si>
  <si>
    <t> 0.00049 </t>
  </si>
  <si>
    <t>C </t>
  </si>
  <si>
    <t>o</t>
  </si>
  <si>
    <t> J.Šafár </t>
  </si>
  <si>
    <t>OEJV 0074 </t>
  </si>
  <si>
    <t>2451758.45960 </t>
  </si>
  <si>
    <t> 01.08.2000 23:01 </t>
  </si>
  <si>
    <t> 0.00255 </t>
  </si>
  <si>
    <t> P.Hájek </t>
  </si>
  <si>
    <t>2452854.3931 </t>
  </si>
  <si>
    <t> 02.08.2003 21:26 </t>
  </si>
  <si>
    <t> 0.0007 </t>
  </si>
  <si>
    <t> L.Kotkova, M.Wolf </t>
  </si>
  <si>
    <t>IBVS 5676 </t>
  </si>
  <si>
    <t>2454312.4118 </t>
  </si>
  <si>
    <t> 30.07.2007 21:52 </t>
  </si>
  <si>
    <t> 0.0024 </t>
  </si>
  <si>
    <t>-I</t>
  </si>
  <si>
    <t> F.Agerer </t>
  </si>
  <si>
    <t>BAVM 193 </t>
  </si>
  <si>
    <t>2454375.4020 </t>
  </si>
  <si>
    <t> 01.10.2007 21:38 </t>
  </si>
  <si>
    <t>-1118.5</t>
  </si>
  <si>
    <t> 0.0028 </t>
  </si>
  <si>
    <t>2454382.4545 </t>
  </si>
  <si>
    <t> 08.10.2007 22:54 </t>
  </si>
  <si>
    <t>-1110.5</t>
  </si>
  <si>
    <t> 0.0075 </t>
  </si>
  <si>
    <t>2454719.4250 </t>
  </si>
  <si>
    <t> 09.09.2008 22:12 </t>
  </si>
  <si>
    <t>-728</t>
  </si>
  <si>
    <t> 0.0043 </t>
  </si>
  <si>
    <t>BAVM 203 </t>
  </si>
  <si>
    <t>2455067.4082 </t>
  </si>
  <si>
    <t> 23.08.2009 21:47 </t>
  </si>
  <si>
    <t>-333</t>
  </si>
  <si>
    <t> 0.0015 </t>
  </si>
  <si>
    <t>BAVM 212 </t>
  </si>
  <si>
    <t>2455360.7714 </t>
  </si>
  <si>
    <t> 13.06.2010 06:30 </t>
  </si>
  <si>
    <t>0</t>
  </si>
  <si>
    <t> -0.0006 </t>
  </si>
  <si>
    <t> R.Diethelm </t>
  </si>
  <si>
    <t>IBVS 5945 </t>
  </si>
  <si>
    <t>2455396.4544 </t>
  </si>
  <si>
    <t> 18.07.2010 22:54 </t>
  </si>
  <si>
    <t>40.5</t>
  </si>
  <si>
    <t>BAVM 215 </t>
  </si>
  <si>
    <t>2455819.32302 </t>
  </si>
  <si>
    <t> 14.09.2011 19:45 </t>
  </si>
  <si>
    <t>520.5</t>
  </si>
  <si>
    <t> 0.00249 </t>
  </si>
  <si>
    <t> J.Trnka </t>
  </si>
  <si>
    <t>OEJV 0160 </t>
  </si>
  <si>
    <t>2456133.3892 </t>
  </si>
  <si>
    <t> 24.07.2012 21:20 </t>
  </si>
  <si>
    <t>877</t>
  </si>
  <si>
    <t> 0.0004 </t>
  </si>
  <si>
    <t> W.Moschner &amp; P.Frank </t>
  </si>
  <si>
    <t>BAVM 234</t>
  </si>
  <si>
    <t>s5</t>
  </si>
  <si>
    <t>s6</t>
  </si>
  <si>
    <t>s7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</si>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</sst>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E+00"/>
    <numFmt numFmtId="177" formatCode="0.0%"/>
  </numFmts>
  <fonts count="2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2" applyNumberFormat="0" applyFont="0" applyFill="0" applyAlignment="0" applyProtection="0"/>
  </cellStyleXfs>
  <cellXfs count="117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/>
    <xf numFmtId="0" fontId="5" fillId="0" borderId="6" xfId="0" applyFont="1" applyBorder="1" applyAlignment="1">
      <alignment horizontal="left"/>
    </xf>
    <xf numFmtId="0" fontId="12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/>
    <xf numFmtId="14" fontId="9" fillId="0" borderId="0" xfId="0" applyNumberFormat="1" applyFont="1" applyAlignment="1"/>
    <xf numFmtId="0" fontId="9" fillId="0" borderId="0" xfId="0" applyFont="1" applyAlignment="1">
      <alignment horizontal="righ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quotePrefix="1" applyFont="1" applyAlignment="1"/>
    <xf numFmtId="0" fontId="15" fillId="0" borderId="0" xfId="0" applyFont="1" applyAlignment="1"/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1" fontId="0" fillId="0" borderId="0" xfId="0" applyNumberFormat="1" applyAlignment="1"/>
    <xf numFmtId="0" fontId="5" fillId="0" borderId="0" xfId="0" applyFont="1" applyAlignment="1"/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0" xfId="0" applyFont="1" applyBorder="1">
      <alignment vertical="top"/>
    </xf>
    <xf numFmtId="0" fontId="19" fillId="0" borderId="11" xfId="0" applyFont="1" applyBorder="1">
      <alignment vertical="top"/>
    </xf>
    <xf numFmtId="0" fontId="8" fillId="0" borderId="7" xfId="0" applyFont="1" applyBorder="1">
      <alignment vertical="top"/>
    </xf>
    <xf numFmtId="176" fontId="8" fillId="0" borderId="7" xfId="0" applyNumberFormat="1" applyFont="1" applyBorder="1" applyAlignment="1">
      <alignment horizontal="center"/>
    </xf>
    <xf numFmtId="17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19" fillId="0" borderId="13" xfId="0" applyFont="1" applyBorder="1">
      <alignment vertical="top"/>
    </xf>
    <xf numFmtId="0" fontId="8" fillId="0" borderId="8" xfId="0" applyFont="1" applyBorder="1">
      <alignment vertical="top"/>
    </xf>
    <xf numFmtId="176" fontId="8" fillId="0" borderId="8" xfId="0" applyNumberFormat="1" applyFont="1" applyBorder="1" applyAlignment="1">
      <alignment horizontal="center"/>
    </xf>
    <xf numFmtId="0" fontId="6" fillId="0" borderId="14" xfId="0" applyFont="1" applyBorder="1">
      <alignment vertical="top"/>
    </xf>
    <xf numFmtId="0" fontId="19" fillId="0" borderId="15" xfId="0" applyFont="1" applyBorder="1">
      <alignment vertical="top"/>
    </xf>
    <xf numFmtId="0" fontId="8" fillId="0" borderId="9" xfId="0" applyFont="1" applyBorder="1">
      <alignment vertical="top"/>
    </xf>
    <xf numFmtId="176" fontId="8" fillId="0" borderId="9" xfId="0" applyNumberFormat="1" applyFont="1" applyBorder="1" applyAlignment="1">
      <alignment horizontal="center"/>
    </xf>
    <xf numFmtId="0" fontId="18" fillId="0" borderId="5" xfId="0" applyFont="1" applyBorder="1">
      <alignment vertical="top"/>
    </xf>
    <xf numFmtId="0" fontId="0" fillId="0" borderId="5" xfId="0" applyBorder="1">
      <alignment vertical="top"/>
    </xf>
    <xf numFmtId="0" fontId="6" fillId="0" borderId="0" xfId="0" applyFont="1" applyFill="1" applyBorder="1">
      <alignment vertical="top"/>
    </xf>
    <xf numFmtId="0" fontId="19" fillId="0" borderId="0" xfId="0" applyFont="1">
      <alignment vertical="top"/>
    </xf>
    <xf numFmtId="176" fontId="8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9" fillId="0" borderId="0" xfId="0" applyNumberFormat="1" applyFont="1" applyFill="1" applyBorder="1">
      <alignment vertical="top"/>
    </xf>
    <xf numFmtId="0" fontId="20" fillId="0" borderId="0" xfId="0" applyFont="1">
      <alignment vertical="top"/>
    </xf>
    <xf numFmtId="177" fontId="20" fillId="0" borderId="0" xfId="0" applyNumberFormat="1" applyFont="1">
      <alignment vertical="top"/>
    </xf>
    <xf numFmtId="10" fontId="20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8" fillId="0" borderId="0" xfId="0" applyFont="1" applyFill="1">
      <alignment vertical="top"/>
    </xf>
    <xf numFmtId="0" fontId="12" fillId="0" borderId="0" xfId="0" applyFo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9" fillId="0" borderId="0" xfId="0" applyFont="1">
      <alignment vertical="top"/>
    </xf>
    <xf numFmtId="0" fontId="6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2" borderId="1" xfId="0" applyFont="1" applyFill="1" applyBorder="1">
      <alignment vertical="top"/>
    </xf>
    <xf numFmtId="0" fontId="8" fillId="0" borderId="16" xfId="0" applyFont="1" applyFill="1" applyBorder="1">
      <alignment vertical="top"/>
    </xf>
    <xf numFmtId="0" fontId="6" fillId="0" borderId="1" xfId="0" applyFont="1" applyFill="1" applyBorder="1">
      <alignment vertical="top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3" fillId="0" borderId="0" xfId="0" applyFont="1">
      <alignment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24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25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3" borderId="17" xfId="0" applyFont="1" applyFill="1" applyBorder="1" applyAlignment="1">
      <alignment horizontal="left" vertical="top" wrapText="1" indent="1"/>
    </xf>
    <xf numFmtId="0" fontId="5" fillId="3" borderId="17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right" vertical="top" wrapText="1"/>
    </xf>
    <xf numFmtId="0" fontId="25" fillId="3" borderId="17" xfId="7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V1075 Aql - O-C Diagr.</a:t>
            </a:r>
          </a:p>
        </c:rich>
      </c:tx>
      <c:layout>
        <c:manualLayout>
          <c:xMode val="edge"/>
          <c:yMode val="edge"/>
          <c:x val="0.3725782414307004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7973174366617"/>
          <c:y val="0.14634168126798494"/>
          <c:w val="0.81222056631892703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72-4FB8-855B-23902CE1C488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1">
                  <c:v>4.0103999999701045E-2</c:v>
                </c:pt>
                <c:pt idx="2">
                  <c:v>4.2598000007274095E-2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72-4FB8-855B-23902CE1C488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  <c:pt idx="11">
                  <c:v>-2.6443999995535705E-2</c:v>
                </c:pt>
                <c:pt idx="12">
                  <c:v>-2.648399999452522E-2</c:v>
                </c:pt>
                <c:pt idx="19">
                  <c:v>-3.5381499998038635E-2</c:v>
                </c:pt>
                <c:pt idx="21">
                  <c:v>-4.1188000002875924E-2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72-4FB8-855B-23902CE1C488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  <c:pt idx="4">
                  <c:v>-1.0077999999339227E-2</c:v>
                </c:pt>
                <c:pt idx="5">
                  <c:v>-1.3113000000885222E-2</c:v>
                </c:pt>
                <c:pt idx="6">
                  <c:v>-2.0935000000463333E-2</c:v>
                </c:pt>
                <c:pt idx="7">
                  <c:v>-1.9141999997373205E-2</c:v>
                </c:pt>
                <c:pt idx="8">
                  <c:v>-1.9141999997373205E-2</c:v>
                </c:pt>
                <c:pt idx="9">
                  <c:v>-2.3447999999916647E-2</c:v>
                </c:pt>
                <c:pt idx="10">
                  <c:v>-2.4617999995825812E-2</c:v>
                </c:pt>
                <c:pt idx="11">
                  <c:v>-2.6006000000052154E-2</c:v>
                </c:pt>
                <c:pt idx="13">
                  <c:v>-3.086099999200087E-2</c:v>
                </c:pt>
                <c:pt idx="14">
                  <c:v>-3.080249999766238E-2</c:v>
                </c:pt>
                <c:pt idx="15">
                  <c:v>-2.6150500001676846E-2</c:v>
                </c:pt>
                <c:pt idx="16">
                  <c:v>-3.0882999999448657E-2</c:v>
                </c:pt>
                <c:pt idx="17">
                  <c:v>-3.5177999998268206E-2</c:v>
                </c:pt>
                <c:pt idx="18">
                  <c:v>-3.865100000257371E-2</c:v>
                </c:pt>
                <c:pt idx="20">
                  <c:v>-3.7641499999153893E-2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72-4FB8-855B-23902CE1C488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72-4FB8-855B-23902CE1C488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72-4FB8-855B-23902CE1C488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72-4FB8-855B-23902CE1C488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11">
                  <c:v>-2.4479993146602153E-2</c:v>
                </c:pt>
                <c:pt idx="12">
                  <c:v>-2.9160559283712972E-2</c:v>
                </c:pt>
                <c:pt idx="13">
                  <c:v>-2.9255285026964034E-2</c:v>
                </c:pt>
                <c:pt idx="14">
                  <c:v>-2.9653690358872858E-2</c:v>
                </c:pt>
                <c:pt idx="15">
                  <c:v>-2.9698267179226301E-2</c:v>
                </c:pt>
                <c:pt idx="16">
                  <c:v>-3.1829596402374982E-2</c:v>
                </c:pt>
                <c:pt idx="17">
                  <c:v>-3.4030576907325888E-2</c:v>
                </c:pt>
                <c:pt idx="18">
                  <c:v>-3.5886087054537691E-2</c:v>
                </c:pt>
                <c:pt idx="19">
                  <c:v>-3.611175720757695E-2</c:v>
                </c:pt>
                <c:pt idx="20">
                  <c:v>-3.8786366428783137E-2</c:v>
                </c:pt>
                <c:pt idx="21">
                  <c:v>-4.0772820985783137E-2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72-4FB8-855B-23902CE1C488}"/>
            </c:ext>
          </c:extLst>
        </c:ser>
        <c:ser>
          <c:idx val="8"/>
          <c:order val="8"/>
          <c:tx>
            <c:strRef>
              <c:f>A!$T$1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A!$S$2:$S$13</c:f>
              <c:numCache>
                <c:formatCode>General</c:formatCode>
                <c:ptCount val="12"/>
                <c:pt idx="0">
                  <c:v>20000</c:v>
                </c:pt>
                <c:pt idx="1">
                  <c:v>21000</c:v>
                </c:pt>
                <c:pt idx="2">
                  <c:v>22000</c:v>
                </c:pt>
                <c:pt idx="3">
                  <c:v>23000</c:v>
                </c:pt>
                <c:pt idx="4">
                  <c:v>24000</c:v>
                </c:pt>
                <c:pt idx="5">
                  <c:v>25000</c:v>
                </c:pt>
                <c:pt idx="6">
                  <c:v>26000</c:v>
                </c:pt>
                <c:pt idx="7">
                  <c:v>27000</c:v>
                </c:pt>
                <c:pt idx="8">
                  <c:v>28000</c:v>
                </c:pt>
                <c:pt idx="9">
                  <c:v>29000</c:v>
                </c:pt>
                <c:pt idx="10">
                  <c:v>30000</c:v>
                </c:pt>
                <c:pt idx="11">
                  <c:v>31000</c:v>
                </c:pt>
              </c:numCache>
            </c:numRef>
          </c:xVal>
          <c:yVal>
            <c:numRef>
              <c:f>A!$T$2:$T$13</c:f>
              <c:numCache>
                <c:formatCode>General</c:formatCode>
                <c:ptCount val="12"/>
                <c:pt idx="0">
                  <c:v>6.1547737624957799E-2</c:v>
                </c:pt>
                <c:pt idx="1">
                  <c:v>4.5104373637431694E-2</c:v>
                </c:pt>
                <c:pt idx="2">
                  <c:v>3.0340544004980596E-2</c:v>
                </c:pt>
                <c:pt idx="3">
                  <c:v>1.7256248727604007E-2</c:v>
                </c:pt>
                <c:pt idx="4">
                  <c:v>5.8514878053022024E-3</c:v>
                </c:pt>
                <c:pt idx="5">
                  <c:v>-3.8737387619246499E-3</c:v>
                </c:pt>
                <c:pt idx="6">
                  <c:v>-1.1919430974076883E-2</c:v>
                </c:pt>
                <c:pt idx="7">
                  <c:v>-1.8285588831154498E-2</c:v>
                </c:pt>
                <c:pt idx="8">
                  <c:v>-2.2972212333157049E-2</c:v>
                </c:pt>
                <c:pt idx="9">
                  <c:v>-2.5979301480084982E-2</c:v>
                </c:pt>
                <c:pt idx="10">
                  <c:v>-2.7306856271938296E-2</c:v>
                </c:pt>
                <c:pt idx="11">
                  <c:v>-2.6954876708716546E-2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72-4FB8-855B-23902CE1C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765240"/>
        <c:axId val="1"/>
      </c:scatterChart>
      <c:valAx>
        <c:axId val="613765240"/>
        <c:scaling>
          <c:orientation val="minMax"/>
          <c:min val="2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5707898658718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765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15350223546944"/>
          <c:y val="0.92073298764483702"/>
          <c:w val="0.6870342771982116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V1075 Aql - O-C Diagr.</a:t>
            </a:r>
          </a:p>
        </c:rich>
      </c:tx>
      <c:layout>
        <c:manualLayout>
          <c:xMode val="edge"/>
          <c:yMode val="edge"/>
          <c:x val="0.372024278215223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4066865564061"/>
          <c:y val="0.1458966565349544"/>
          <c:w val="0.82291786254572197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D6-4FAF-A329-A9A1B19B97A0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1">
                  <c:v>4.0103999999701045E-2</c:v>
                </c:pt>
                <c:pt idx="2">
                  <c:v>4.2598000007274095E-2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D6-4FAF-A329-A9A1B19B97A0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  <c:pt idx="11">
                  <c:v>-2.6443999995535705E-2</c:v>
                </c:pt>
                <c:pt idx="12">
                  <c:v>-2.648399999452522E-2</c:v>
                </c:pt>
                <c:pt idx="19">
                  <c:v>-3.5381499998038635E-2</c:v>
                </c:pt>
                <c:pt idx="21">
                  <c:v>-4.1188000002875924E-2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D6-4FAF-A329-A9A1B19B97A0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  <c:pt idx="4">
                  <c:v>-1.0077999999339227E-2</c:v>
                </c:pt>
                <c:pt idx="5">
                  <c:v>-1.3113000000885222E-2</c:v>
                </c:pt>
                <c:pt idx="6">
                  <c:v>-2.0935000000463333E-2</c:v>
                </c:pt>
                <c:pt idx="7">
                  <c:v>-1.9141999997373205E-2</c:v>
                </c:pt>
                <c:pt idx="8">
                  <c:v>-1.9141999997373205E-2</c:v>
                </c:pt>
                <c:pt idx="9">
                  <c:v>-2.3447999999916647E-2</c:v>
                </c:pt>
                <c:pt idx="10">
                  <c:v>-2.4617999995825812E-2</c:v>
                </c:pt>
                <c:pt idx="11">
                  <c:v>-2.6006000000052154E-2</c:v>
                </c:pt>
                <c:pt idx="13">
                  <c:v>-3.086099999200087E-2</c:v>
                </c:pt>
                <c:pt idx="14">
                  <c:v>-3.080249999766238E-2</c:v>
                </c:pt>
                <c:pt idx="15">
                  <c:v>-2.6150500001676846E-2</c:v>
                </c:pt>
                <c:pt idx="16">
                  <c:v>-3.0882999999448657E-2</c:v>
                </c:pt>
                <c:pt idx="17">
                  <c:v>-3.5177999998268206E-2</c:v>
                </c:pt>
                <c:pt idx="18">
                  <c:v>-3.865100000257371E-2</c:v>
                </c:pt>
                <c:pt idx="20">
                  <c:v>-3.7641499999153893E-2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D6-4FAF-A329-A9A1B19B97A0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D6-4FAF-A329-A9A1B19B97A0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D6-4FAF-A329-A9A1B19B97A0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4.1999999999999997E-3</c:v>
                  </c:pt>
                  <c:pt idx="4">
                    <c:v>1.4E-3</c:v>
                  </c:pt>
                  <c:pt idx="5">
                    <c:v>2.7000000000000001E-3</c:v>
                  </c:pt>
                  <c:pt idx="6">
                    <c:v>2.5999999999999999E-3</c:v>
                  </c:pt>
                  <c:pt idx="7">
                    <c:v>0</c:v>
                  </c:pt>
                  <c:pt idx="8">
                    <c:v>7.3000000000000001E-3</c:v>
                  </c:pt>
                  <c:pt idx="9">
                    <c:v>8.0000000000000007E-5</c:v>
                  </c:pt>
                  <c:pt idx="10">
                    <c:v>1E-4</c:v>
                  </c:pt>
                  <c:pt idx="11">
                    <c:v>4.0000000000000002E-4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3.5000000000000001E-3</c:v>
                  </c:pt>
                  <c:pt idx="20">
                    <c:v>1E-4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D6-4FAF-A329-A9A1B19B97A0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21216</c:v>
                </c:pt>
                <c:pt idx="2">
                  <c:v>21242</c:v>
                </c:pt>
                <c:pt idx="3">
                  <c:v>26138</c:v>
                </c:pt>
                <c:pt idx="4">
                  <c:v>26173</c:v>
                </c:pt>
                <c:pt idx="5">
                  <c:v>26567</c:v>
                </c:pt>
                <c:pt idx="6">
                  <c:v>27315</c:v>
                </c:pt>
                <c:pt idx="7">
                  <c:v>27382</c:v>
                </c:pt>
                <c:pt idx="8">
                  <c:v>27408</c:v>
                </c:pt>
                <c:pt idx="9">
                  <c:v>28308</c:v>
                </c:pt>
                <c:pt idx="10">
                  <c:v>28626</c:v>
                </c:pt>
                <c:pt idx="11">
                  <c:v>29424</c:v>
                </c:pt>
                <c:pt idx="12">
                  <c:v>30264</c:v>
                </c:pt>
                <c:pt idx="13">
                  <c:v>30281</c:v>
                </c:pt>
                <c:pt idx="14">
                  <c:v>30352.5</c:v>
                </c:pt>
                <c:pt idx="15">
                  <c:v>30360.5</c:v>
                </c:pt>
                <c:pt idx="16">
                  <c:v>30743</c:v>
                </c:pt>
                <c:pt idx="17">
                  <c:v>31138</c:v>
                </c:pt>
                <c:pt idx="18">
                  <c:v>31471</c:v>
                </c:pt>
                <c:pt idx="19">
                  <c:v>31511.5</c:v>
                </c:pt>
                <c:pt idx="20">
                  <c:v>31991.5</c:v>
                </c:pt>
                <c:pt idx="21">
                  <c:v>32348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11">
                  <c:v>-2.4479993146602153E-2</c:v>
                </c:pt>
                <c:pt idx="12">
                  <c:v>-2.9160559283712972E-2</c:v>
                </c:pt>
                <c:pt idx="13">
                  <c:v>-2.9255285026964034E-2</c:v>
                </c:pt>
                <c:pt idx="14">
                  <c:v>-2.9653690358872858E-2</c:v>
                </c:pt>
                <c:pt idx="15">
                  <c:v>-2.9698267179226301E-2</c:v>
                </c:pt>
                <c:pt idx="16">
                  <c:v>-3.1829596402374982E-2</c:v>
                </c:pt>
                <c:pt idx="17">
                  <c:v>-3.4030576907325888E-2</c:v>
                </c:pt>
                <c:pt idx="18">
                  <c:v>-3.5886087054537691E-2</c:v>
                </c:pt>
                <c:pt idx="19">
                  <c:v>-3.611175720757695E-2</c:v>
                </c:pt>
                <c:pt idx="20">
                  <c:v>-3.8786366428783137E-2</c:v>
                </c:pt>
                <c:pt idx="21">
                  <c:v>-4.0772820985783137E-2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D6-4FAF-A329-A9A1B19B97A0}"/>
            </c:ext>
          </c:extLst>
        </c:ser>
        <c:ser>
          <c:idx val="8"/>
          <c:order val="8"/>
          <c:tx>
            <c:strRef>
              <c:f>A!$T$1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A!$S$2:$S$13</c:f>
              <c:numCache>
                <c:formatCode>General</c:formatCode>
                <c:ptCount val="12"/>
                <c:pt idx="0">
                  <c:v>20000</c:v>
                </c:pt>
                <c:pt idx="1">
                  <c:v>21000</c:v>
                </c:pt>
                <c:pt idx="2">
                  <c:v>22000</c:v>
                </c:pt>
                <c:pt idx="3">
                  <c:v>23000</c:v>
                </c:pt>
                <c:pt idx="4">
                  <c:v>24000</c:v>
                </c:pt>
                <c:pt idx="5">
                  <c:v>25000</c:v>
                </c:pt>
                <c:pt idx="6">
                  <c:v>26000</c:v>
                </c:pt>
                <c:pt idx="7">
                  <c:v>27000</c:v>
                </c:pt>
                <c:pt idx="8">
                  <c:v>28000</c:v>
                </c:pt>
                <c:pt idx="9">
                  <c:v>29000</c:v>
                </c:pt>
                <c:pt idx="10">
                  <c:v>30000</c:v>
                </c:pt>
                <c:pt idx="11">
                  <c:v>31000</c:v>
                </c:pt>
              </c:numCache>
            </c:numRef>
          </c:xVal>
          <c:yVal>
            <c:numRef>
              <c:f>A!$T$2:$T$13</c:f>
              <c:numCache>
                <c:formatCode>General</c:formatCode>
                <c:ptCount val="12"/>
                <c:pt idx="0">
                  <c:v>6.1547737624957799E-2</c:v>
                </c:pt>
                <c:pt idx="1">
                  <c:v>4.5104373637431694E-2</c:v>
                </c:pt>
                <c:pt idx="2">
                  <c:v>3.0340544004980596E-2</c:v>
                </c:pt>
                <c:pt idx="3">
                  <c:v>1.7256248727604007E-2</c:v>
                </c:pt>
                <c:pt idx="4">
                  <c:v>5.8514878053022024E-3</c:v>
                </c:pt>
                <c:pt idx="5">
                  <c:v>-3.8737387619246499E-3</c:v>
                </c:pt>
                <c:pt idx="6">
                  <c:v>-1.1919430974076883E-2</c:v>
                </c:pt>
                <c:pt idx="7">
                  <c:v>-1.8285588831154498E-2</c:v>
                </c:pt>
                <c:pt idx="8">
                  <c:v>-2.2972212333157049E-2</c:v>
                </c:pt>
                <c:pt idx="9">
                  <c:v>-2.5979301480084982E-2</c:v>
                </c:pt>
                <c:pt idx="10">
                  <c:v>-2.7306856271938296E-2</c:v>
                </c:pt>
                <c:pt idx="11">
                  <c:v>-2.6954876708716546E-2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D6-4FAF-A329-A9A1B19B9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773880"/>
        <c:axId val="1"/>
      </c:scatterChart>
      <c:valAx>
        <c:axId val="61377388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9840019997498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07142857142856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773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86936007998999"/>
          <c:y val="0.92097264437689974"/>
          <c:w val="0.686012842144731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180975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86E26B4C-7AFA-2986-23C2-7D8EF3DD4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57150</xdr:rowOff>
    </xdr:from>
    <xdr:to>
      <xdr:col>26</xdr:col>
      <xdr:colOff>638175</xdr:colOff>
      <xdr:row>18</xdr:row>
      <xdr:rowOff>85725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721EF0B7-3C5C-E62A-2D95-5FD39902B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13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193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93" TargetMode="External"/><Relationship Id="rId1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193" TargetMode="External"/><Relationship Id="rId10" Type="http://schemas.openxmlformats.org/officeDocument/2006/relationships/hyperlink" Target="http://www.konkoly.hu/cgi-bin/IBVS?5945" TargetMode="External"/><Relationship Id="rId4" Type="http://schemas.openxmlformats.org/officeDocument/2006/relationships/hyperlink" Target="http://www.konkoly.hu/cgi-bin/IBVS?5676" TargetMode="External"/><Relationship Id="rId9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2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6" style="4" customWidth="1"/>
    <col min="3" max="3" width="11.85546875" customWidth="1"/>
    <col min="4" max="4" width="11.7109375" customWidth="1"/>
    <col min="5" max="5" width="11.285156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1" thickBot="1" x14ac:dyDescent="0.35">
      <c r="A1" s="1" t="s">
        <v>36</v>
      </c>
      <c r="C1" s="12" t="s">
        <v>38</v>
      </c>
      <c r="F1" s="39" t="s">
        <v>134</v>
      </c>
      <c r="S1" s="5" t="s">
        <v>10</v>
      </c>
      <c r="T1" s="5" t="s">
        <v>51</v>
      </c>
    </row>
    <row r="2" spans="1:20" x14ac:dyDescent="0.2">
      <c r="A2" t="s">
        <v>24</v>
      </c>
      <c r="B2" s="11" t="s">
        <v>34</v>
      </c>
      <c r="C2" s="12" t="s">
        <v>46</v>
      </c>
      <c r="D2" s="38" t="s">
        <v>47</v>
      </c>
      <c r="E2" s="38" t="s">
        <v>48</v>
      </c>
      <c r="S2">
        <v>20000</v>
      </c>
      <c r="T2">
        <f>D$11+D$12*S2+D$13*S2^2</f>
        <v>6.1547737624957799E-2</v>
      </c>
    </row>
    <row r="3" spans="1:20" ht="13.5" thickBot="1" x14ac:dyDescent="0.25">
      <c r="S3">
        <v>21000</v>
      </c>
      <c r="T3">
        <f t="shared" ref="T3:T13" si="0">D$11+D$12*S3+D$13*S3^2</f>
        <v>4.5104373637431694E-2</v>
      </c>
    </row>
    <row r="4" spans="1:20" ht="14.25" thickTop="1" thickBot="1" x14ac:dyDescent="0.25">
      <c r="A4" s="6" t="s">
        <v>0</v>
      </c>
      <c r="C4" s="2">
        <v>27635.456999999999</v>
      </c>
      <c r="D4" s="3">
        <v>0.88098100000000001</v>
      </c>
      <c r="S4">
        <v>22000</v>
      </c>
      <c r="T4">
        <f t="shared" si="0"/>
        <v>3.0340544004980596E-2</v>
      </c>
    </row>
    <row r="5" spans="1:20" ht="13.5" thickTop="1" x14ac:dyDescent="0.2">
      <c r="A5" s="13" t="s">
        <v>39</v>
      </c>
      <c r="B5" s="14"/>
      <c r="C5" s="15">
        <v>-9.5</v>
      </c>
      <c r="D5" s="14" t="s">
        <v>40</v>
      </c>
      <c r="S5">
        <v>23000</v>
      </c>
      <c r="T5">
        <f t="shared" si="0"/>
        <v>1.7256248727604007E-2</v>
      </c>
    </row>
    <row r="6" spans="1:20" x14ac:dyDescent="0.2">
      <c r="A6" s="6" t="s">
        <v>1</v>
      </c>
      <c r="S6">
        <v>24000</v>
      </c>
      <c r="T6">
        <f t="shared" si="0"/>
        <v>5.8514878053022024E-3</v>
      </c>
    </row>
    <row r="7" spans="1:20" x14ac:dyDescent="0.2">
      <c r="A7" t="s">
        <v>2</v>
      </c>
      <c r="C7">
        <f>+C4</f>
        <v>27635.456999999999</v>
      </c>
      <c r="S7">
        <v>25000</v>
      </c>
      <c r="T7">
        <f t="shared" si="0"/>
        <v>-3.8737387619246499E-3</v>
      </c>
    </row>
    <row r="8" spans="1:20" x14ac:dyDescent="0.2">
      <c r="A8" t="s">
        <v>3</v>
      </c>
      <c r="C8">
        <f>+D4</f>
        <v>0.88098100000000001</v>
      </c>
      <c r="S8">
        <v>26000</v>
      </c>
      <c r="T8">
        <f t="shared" si="0"/>
        <v>-1.1919430974076883E-2</v>
      </c>
    </row>
    <row r="9" spans="1:20" x14ac:dyDescent="0.2">
      <c r="A9" s="27" t="s">
        <v>44</v>
      </c>
      <c r="B9" s="28">
        <v>32</v>
      </c>
      <c r="C9" s="17" t="str">
        <f>"F"&amp;B9</f>
        <v>F32</v>
      </c>
      <c r="D9" s="10" t="str">
        <f>"G"&amp;B9</f>
        <v>G32</v>
      </c>
      <c r="S9">
        <v>27000</v>
      </c>
      <c r="T9">
        <f t="shared" si="0"/>
        <v>-1.8285588831154498E-2</v>
      </c>
    </row>
    <row r="10" spans="1:20" ht="13.5" thickBot="1" x14ac:dyDescent="0.25">
      <c r="A10" s="14"/>
      <c r="B10" s="14"/>
      <c r="C10" s="5" t="s">
        <v>20</v>
      </c>
      <c r="D10" s="5" t="s">
        <v>21</v>
      </c>
      <c r="E10" s="14"/>
      <c r="S10">
        <v>28000</v>
      </c>
      <c r="T10">
        <f t="shared" si="0"/>
        <v>-2.2972212333157049E-2</v>
      </c>
    </row>
    <row r="11" spans="1:20" x14ac:dyDescent="0.2">
      <c r="A11" s="14" t="s">
        <v>16</v>
      </c>
      <c r="B11" s="14"/>
      <c r="C11" s="16">
        <f ca="1">INTERCEPT(INDIRECT($D$9):G992,INDIRECT($C$9):F992)</f>
        <v>0.13947355211333667</v>
      </c>
      <c r="D11" s="4">
        <f>E11*F11</f>
        <v>0.74311723194117774</v>
      </c>
      <c r="E11" s="40">
        <v>74.311723194117775</v>
      </c>
      <c r="F11">
        <v>0.01</v>
      </c>
      <c r="S11">
        <v>29000</v>
      </c>
      <c r="T11">
        <f t="shared" si="0"/>
        <v>-2.5979301480084982E-2</v>
      </c>
    </row>
    <row r="12" spans="1:20" x14ac:dyDescent="0.2">
      <c r="A12" s="14" t="s">
        <v>17</v>
      </c>
      <c r="B12" s="14"/>
      <c r="C12" s="16">
        <f ca="1">SLOPE(INDIRECT($D$9):G992,INDIRECT($C$9):F992)</f>
        <v>-5.5721025441795417E-6</v>
      </c>
      <c r="D12" s="4">
        <f>E12*F12</f>
        <v>-5.0873818266558602E-5</v>
      </c>
      <c r="E12" s="41">
        <v>-50.873818266558601</v>
      </c>
      <c r="F12">
        <v>9.9999999999999995E-7</v>
      </c>
      <c r="S12">
        <v>30000</v>
      </c>
      <c r="T12">
        <f t="shared" si="0"/>
        <v>-2.7306856271938296E-2</v>
      </c>
    </row>
    <row r="13" spans="1:20" ht="13.5" thickBot="1" x14ac:dyDescent="0.25">
      <c r="A13" s="14" t="s">
        <v>19</v>
      </c>
      <c r="B13" s="14"/>
      <c r="C13" s="4" t="s">
        <v>14</v>
      </c>
      <c r="D13" s="4">
        <f>E13*F13</f>
        <v>8.3976717753738016E-10</v>
      </c>
      <c r="E13" s="42">
        <v>0.83976717753738006</v>
      </c>
      <c r="F13" s="43">
        <v>1.0000000000000001E-9</v>
      </c>
      <c r="S13">
        <v>31000</v>
      </c>
      <c r="T13">
        <f t="shared" si="0"/>
        <v>-2.6954876708716546E-2</v>
      </c>
    </row>
    <row r="14" spans="1:20" x14ac:dyDescent="0.2">
      <c r="A14" s="14"/>
      <c r="B14" s="14"/>
      <c r="C14" s="14"/>
      <c r="D14" s="14">
        <f>2*D13</f>
        <v>1.6795343550747603E-9</v>
      </c>
      <c r="E14" s="14">
        <f>SUM(R22:R33)</f>
        <v>2.6527285996694922E-5</v>
      </c>
    </row>
    <row r="15" spans="1:20" x14ac:dyDescent="0.2">
      <c r="A15" s="18" t="s">
        <v>18</v>
      </c>
      <c r="B15" s="14"/>
      <c r="C15" s="19">
        <f ca="1">(C7+C11)+(C8+C12)*INT(MAX(F21:F3533))</f>
        <v>56133.38961517901</v>
      </c>
      <c r="D15" s="20"/>
      <c r="E15" s="20" t="s">
        <v>206</v>
      </c>
      <c r="F15" s="116">
        <v>1</v>
      </c>
    </row>
    <row r="16" spans="1:20" x14ac:dyDescent="0.2">
      <c r="A16" s="22" t="s">
        <v>4</v>
      </c>
      <c r="B16" s="14"/>
      <c r="C16" s="23">
        <f ca="1">+C8+C12</f>
        <v>0.88097542789745587</v>
      </c>
      <c r="D16" s="20"/>
      <c r="E16" s="20" t="s">
        <v>41</v>
      </c>
      <c r="F16" s="21">
        <f ca="1">NOW()+15018.5+$C$5/24</f>
        <v>60320.731307407405</v>
      </c>
    </row>
    <row r="17" spans="1:30" ht="13.5" thickBot="1" x14ac:dyDescent="0.25">
      <c r="A17" s="20" t="s">
        <v>35</v>
      </c>
      <c r="B17" s="14"/>
      <c r="C17" s="14">
        <f>COUNT(C21:C2191)</f>
        <v>22</v>
      </c>
      <c r="D17" s="20"/>
      <c r="E17" s="20" t="s">
        <v>207</v>
      </c>
      <c r="F17" s="21">
        <f ca="1">ROUND(2*(F16-$C$7)/$C$8,0)/2+F15</f>
        <v>37102</v>
      </c>
    </row>
    <row r="18" spans="1:30" ht="14.25" thickTop="1" thickBot="1" x14ac:dyDescent="0.25">
      <c r="A18" s="22" t="s">
        <v>5</v>
      </c>
      <c r="B18" s="14"/>
      <c r="C18" s="25">
        <f ca="1">+C15</f>
        <v>56133.38961517901</v>
      </c>
      <c r="D18" s="26">
        <f ca="1">+C16</f>
        <v>0.88097542789745587</v>
      </c>
      <c r="E18" s="20" t="s">
        <v>42</v>
      </c>
      <c r="F18" s="10">
        <f ca="1">ROUND(2*(F16-$C$15)/$C$16,0)/2+F15</f>
        <v>4754</v>
      </c>
    </row>
    <row r="19" spans="1:30" ht="13.5" thickTop="1" x14ac:dyDescent="0.2">
      <c r="E19" s="20" t="s">
        <v>43</v>
      </c>
      <c r="F19" s="24">
        <f ca="1">+$C$15+$C$16*F18-15018.5-$C$5/24</f>
        <v>45303.442632736849</v>
      </c>
    </row>
    <row r="20" spans="1:30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139</v>
      </c>
      <c r="I20" s="8" t="s">
        <v>140</v>
      </c>
      <c r="J20" s="8" t="s">
        <v>137</v>
      </c>
      <c r="K20" s="8" t="s">
        <v>50</v>
      </c>
      <c r="L20" s="8" t="s">
        <v>203</v>
      </c>
      <c r="M20" s="8" t="s">
        <v>204</v>
      </c>
      <c r="N20" s="8" t="s">
        <v>205</v>
      </c>
      <c r="O20" s="8" t="s">
        <v>23</v>
      </c>
      <c r="P20" s="7" t="s">
        <v>22</v>
      </c>
      <c r="Q20" s="5" t="s">
        <v>15</v>
      </c>
    </row>
    <row r="21" spans="1:30" x14ac:dyDescent="0.2">
      <c r="A21" s="29" t="s">
        <v>12</v>
      </c>
      <c r="B21" s="30"/>
      <c r="C21" s="31">
        <v>27635.456999999999</v>
      </c>
      <c r="D21" s="31" t="s">
        <v>14</v>
      </c>
      <c r="E21" s="29">
        <f t="shared" ref="E21:E42" si="1">+(C21-C$7)/C$8</f>
        <v>0</v>
      </c>
      <c r="F21" s="29">
        <f t="shared" ref="F21:F42" si="2">ROUND(2*E21,0)/2</f>
        <v>0</v>
      </c>
      <c r="G21" s="29"/>
      <c r="H21" s="32">
        <v>0</v>
      </c>
      <c r="I21" s="29"/>
      <c r="J21" s="29"/>
      <c r="K21" s="29"/>
      <c r="L21" s="29"/>
      <c r="M21" s="29"/>
      <c r="N21" s="29"/>
      <c r="O21" s="29"/>
      <c r="P21" s="29"/>
      <c r="Q21" s="33">
        <f t="shared" ref="Q21:Q42" si="3">+C21-15018.5</f>
        <v>12616.956999999999</v>
      </c>
      <c r="R21" s="29"/>
      <c r="S21" s="29"/>
      <c r="T21" s="29"/>
    </row>
    <row r="22" spans="1:30" x14ac:dyDescent="0.2">
      <c r="A22" s="29" t="s">
        <v>26</v>
      </c>
      <c r="B22" s="30"/>
      <c r="C22" s="31">
        <v>46326.39</v>
      </c>
      <c r="D22" s="31"/>
      <c r="E22" s="29">
        <f t="shared" si="1"/>
        <v>21216.04552198061</v>
      </c>
      <c r="F22" s="29">
        <f t="shared" si="2"/>
        <v>21216</v>
      </c>
      <c r="G22" s="29">
        <f t="shared" ref="G22:G42" si="4">+C22-(C$7+F22*C$8)</f>
        <v>4.0103999999701045E-2</v>
      </c>
      <c r="H22" s="29"/>
      <c r="I22" s="44">
        <f>G22</f>
        <v>4.0103999999701045E-2</v>
      </c>
      <c r="J22" s="29"/>
      <c r="K22" s="29"/>
      <c r="L22" s="29"/>
      <c r="M22" s="29"/>
      <c r="N22" s="29"/>
      <c r="O22" s="29"/>
      <c r="P22" s="29">
        <f t="shared" ref="P22:P42" si="5">D$11+D$12*F22+D$13*F22^2</f>
        <v>4.1773176903909415E-2</v>
      </c>
      <c r="Q22" s="33">
        <f t="shared" si="3"/>
        <v>31307.89</v>
      </c>
      <c r="R22" s="29">
        <f t="shared" ref="R22:R42" si="6">+(P22-G22)^2</f>
        <v>2.7861515375426355E-6</v>
      </c>
      <c r="S22" s="29"/>
      <c r="T22" s="29"/>
      <c r="AA22">
        <v>8</v>
      </c>
      <c r="AB22" t="s">
        <v>25</v>
      </c>
      <c r="AD22" t="s">
        <v>27</v>
      </c>
    </row>
    <row r="23" spans="1:30" x14ac:dyDescent="0.2">
      <c r="A23" s="29" t="s">
        <v>26</v>
      </c>
      <c r="B23" s="30"/>
      <c r="C23" s="31">
        <v>46349.298000000003</v>
      </c>
      <c r="D23" s="31"/>
      <c r="E23" s="29">
        <f t="shared" si="1"/>
        <v>21242.048352915674</v>
      </c>
      <c r="F23" s="29">
        <f t="shared" si="2"/>
        <v>21242</v>
      </c>
      <c r="G23" s="29">
        <f t="shared" si="4"/>
        <v>4.2598000007274095E-2</v>
      </c>
      <c r="H23" s="29"/>
      <c r="I23" s="44">
        <f>G23</f>
        <v>4.2598000007274095E-2</v>
      </c>
      <c r="J23" s="29"/>
      <c r="K23" s="29"/>
      <c r="L23" s="29"/>
      <c r="M23" s="29"/>
      <c r="N23" s="29"/>
      <c r="O23" s="29"/>
      <c r="P23" s="29">
        <f t="shared" si="5"/>
        <v>4.1377483334399834E-2</v>
      </c>
      <c r="Q23" s="33">
        <f t="shared" si="3"/>
        <v>31330.798000000003</v>
      </c>
      <c r="R23" s="29">
        <f t="shared" si="6"/>
        <v>1.4896609487640562E-6</v>
      </c>
      <c r="S23" s="29"/>
      <c r="T23" s="29"/>
      <c r="AA23">
        <v>6</v>
      </c>
      <c r="AB23" t="s">
        <v>25</v>
      </c>
      <c r="AD23" t="s">
        <v>27</v>
      </c>
    </row>
    <row r="24" spans="1:30" x14ac:dyDescent="0.2">
      <c r="A24" s="29" t="s">
        <v>30</v>
      </c>
      <c r="B24" s="31"/>
      <c r="C24" s="31">
        <v>50662.528299999998</v>
      </c>
      <c r="D24" s="31">
        <v>4.1999999999999997E-3</v>
      </c>
      <c r="E24" s="29">
        <f t="shared" si="1"/>
        <v>26137.988560479738</v>
      </c>
      <c r="F24" s="29">
        <f t="shared" si="2"/>
        <v>26138</v>
      </c>
      <c r="G24" s="29">
        <f t="shared" si="4"/>
        <v>-1.0077999999339227E-2</v>
      </c>
      <c r="H24" s="34"/>
      <c r="I24" s="34"/>
      <c r="K24" s="29"/>
      <c r="L24" s="29"/>
      <c r="M24" s="29"/>
      <c r="N24" s="29"/>
      <c r="O24" s="29"/>
      <c r="P24" s="29">
        <f t="shared" si="5"/>
        <v>-1.2897856102724758E-2</v>
      </c>
      <c r="Q24" s="33">
        <f t="shared" si="3"/>
        <v>35644.028299999998</v>
      </c>
      <c r="R24" s="29">
        <f t="shared" si="6"/>
        <v>7.9515884438006349E-6</v>
      </c>
      <c r="S24" s="29" t="s">
        <v>50</v>
      </c>
      <c r="T24" s="29"/>
    </row>
    <row r="25" spans="1:30" x14ac:dyDescent="0.2">
      <c r="A25" s="44" t="s">
        <v>30</v>
      </c>
      <c r="B25" s="85"/>
      <c r="C25" s="37">
        <v>50693.359600000003</v>
      </c>
      <c r="D25" s="37">
        <v>1.4E-3</v>
      </c>
      <c r="E25" s="29">
        <f t="shared" si="1"/>
        <v>26172.985115456526</v>
      </c>
      <c r="F25" s="29">
        <f t="shared" si="2"/>
        <v>26173</v>
      </c>
      <c r="G25" s="29">
        <f t="shared" si="4"/>
        <v>-1.3113000000885222E-2</v>
      </c>
      <c r="H25" s="34"/>
      <c r="I25" s="34"/>
      <c r="K25" s="29">
        <f>G24</f>
        <v>-1.0077999999339227E-2</v>
      </c>
      <c r="L25" s="29"/>
      <c r="M25" s="29"/>
      <c r="N25" s="29"/>
      <c r="O25" s="29"/>
      <c r="P25" s="29">
        <f t="shared" si="5"/>
        <v>-1.314092261320865E-2</v>
      </c>
      <c r="Q25" s="33">
        <f t="shared" si="3"/>
        <v>35674.859600000003</v>
      </c>
      <c r="R25" s="29">
        <f t="shared" si="6"/>
        <v>7.7967227896443882E-10</v>
      </c>
      <c r="S25" s="29" t="s">
        <v>50</v>
      </c>
      <c r="T25" s="29"/>
    </row>
    <row r="26" spans="1:30" x14ac:dyDescent="0.2">
      <c r="A26" s="44" t="s">
        <v>31</v>
      </c>
      <c r="B26" s="36"/>
      <c r="C26" s="37">
        <v>51040.4643</v>
      </c>
      <c r="D26" s="37">
        <v>2.7000000000000001E-3</v>
      </c>
      <c r="E26" s="29">
        <f t="shared" si="1"/>
        <v>26566.983056388279</v>
      </c>
      <c r="F26" s="29">
        <f t="shared" si="2"/>
        <v>26567</v>
      </c>
      <c r="G26" s="29">
        <f t="shared" si="4"/>
        <v>-1.4927000003808644E-2</v>
      </c>
      <c r="H26" s="29"/>
      <c r="I26" s="29"/>
      <c r="K26" s="29">
        <f>G25</f>
        <v>-1.3113000000885222E-2</v>
      </c>
      <c r="L26" s="29"/>
      <c r="M26" s="29"/>
      <c r="N26" s="29"/>
      <c r="O26" s="29"/>
      <c r="P26" s="29">
        <f t="shared" si="5"/>
        <v>-1.5735214558564192E-2</v>
      </c>
      <c r="Q26" s="33">
        <f t="shared" si="3"/>
        <v>36021.9643</v>
      </c>
      <c r="R26" s="29">
        <f t="shared" si="6"/>
        <v>6.5321076651870967E-7</v>
      </c>
      <c r="S26" s="29" t="s">
        <v>50</v>
      </c>
      <c r="T26" s="29"/>
    </row>
    <row r="27" spans="1:30" x14ac:dyDescent="0.2">
      <c r="A27" s="86" t="s">
        <v>49</v>
      </c>
      <c r="B27" s="87" t="s">
        <v>29</v>
      </c>
      <c r="C27" s="86">
        <v>51699.432079999999</v>
      </c>
      <c r="D27" s="86">
        <v>2.5999999999999999E-3</v>
      </c>
      <c r="E27" s="29">
        <f t="shared" si="1"/>
        <v>27314.976236717932</v>
      </c>
      <c r="F27" s="29">
        <f t="shared" si="2"/>
        <v>27315</v>
      </c>
      <c r="G27" s="29">
        <f t="shared" si="4"/>
        <v>-2.0935000000463333E-2</v>
      </c>
      <c r="H27" s="29"/>
      <c r="I27" s="29"/>
      <c r="K27" s="29">
        <f>G27</f>
        <v>-2.0935000000463333E-2</v>
      </c>
      <c r="L27" s="29"/>
      <c r="M27" s="29"/>
      <c r="O27" s="29"/>
      <c r="P27" s="29">
        <f t="shared" si="5"/>
        <v>-1.9943075997018389E-2</v>
      </c>
      <c r="Q27" s="33">
        <f t="shared" si="3"/>
        <v>36680.932079999999</v>
      </c>
      <c r="R27" s="29">
        <f t="shared" si="6"/>
        <v>9.8391322861024503E-7</v>
      </c>
      <c r="S27" s="29"/>
      <c r="T27" s="29"/>
    </row>
    <row r="28" spans="1:30" x14ac:dyDescent="0.2">
      <c r="A28" s="86" t="s">
        <v>49</v>
      </c>
      <c r="B28" s="87" t="s">
        <v>29</v>
      </c>
      <c r="C28" s="86">
        <v>51758.459600000002</v>
      </c>
      <c r="D28" s="86" t="s">
        <v>50</v>
      </c>
      <c r="E28" s="29">
        <f t="shared" si="1"/>
        <v>27381.978271949116</v>
      </c>
      <c r="F28" s="29">
        <f t="shared" si="2"/>
        <v>27382</v>
      </c>
      <c r="G28" s="29">
        <f t="shared" si="4"/>
        <v>-1.9141999997373205E-2</v>
      </c>
      <c r="H28" s="29"/>
      <c r="I28" s="29"/>
      <c r="K28" s="29">
        <f>G28</f>
        <v>-1.9141999997373205E-2</v>
      </c>
      <c r="L28" s="29"/>
      <c r="M28" s="29"/>
      <c r="O28" s="29"/>
      <c r="P28" s="29">
        <f t="shared" si="5"/>
        <v>-2.0274127885123616E-2</v>
      </c>
      <c r="Q28" s="33">
        <f t="shared" si="3"/>
        <v>36739.959600000002</v>
      </c>
      <c r="R28" s="29">
        <f t="shared" si="6"/>
        <v>1.2817135542222083E-6</v>
      </c>
      <c r="S28" s="29"/>
      <c r="T28" s="29"/>
    </row>
    <row r="29" spans="1:30" x14ac:dyDescent="0.2">
      <c r="A29" s="44" t="s">
        <v>28</v>
      </c>
      <c r="B29" s="36" t="s">
        <v>29</v>
      </c>
      <c r="C29" s="88">
        <v>51781.360800000002</v>
      </c>
      <c r="D29" s="88">
        <v>7.3000000000000001E-3</v>
      </c>
      <c r="E29" s="29">
        <f t="shared" si="1"/>
        <v>27407.973384216009</v>
      </c>
      <c r="F29" s="29">
        <f t="shared" si="2"/>
        <v>27408</v>
      </c>
      <c r="G29" s="29">
        <f t="shared" si="4"/>
        <v>-2.3447999999916647E-2</v>
      </c>
      <c r="H29" s="29"/>
      <c r="I29" s="29"/>
      <c r="K29" s="29">
        <f>G28</f>
        <v>-1.9141999997373205E-2</v>
      </c>
      <c r="L29" s="29"/>
      <c r="M29" s="29"/>
      <c r="N29" s="29"/>
      <c r="O29" s="29"/>
      <c r="P29" s="29">
        <f t="shared" si="5"/>
        <v>-2.0400565224965139E-2</v>
      </c>
      <c r="Q29" s="33">
        <f t="shared" si="3"/>
        <v>36762.860800000002</v>
      </c>
      <c r="R29" s="29">
        <f t="shared" si="6"/>
        <v>9.286858707583744E-6</v>
      </c>
      <c r="S29" s="29" t="s">
        <v>50</v>
      </c>
      <c r="T29" s="29"/>
    </row>
    <row r="30" spans="1:30" x14ac:dyDescent="0.2">
      <c r="A30" s="89" t="s">
        <v>32</v>
      </c>
      <c r="B30" s="90" t="s">
        <v>29</v>
      </c>
      <c r="C30" s="91">
        <v>52574.242530000003</v>
      </c>
      <c r="D30" s="91">
        <v>8.0000000000000007E-5</v>
      </c>
      <c r="E30" s="29">
        <f t="shared" si="1"/>
        <v>28307.972056151044</v>
      </c>
      <c r="F30" s="29">
        <f t="shared" si="2"/>
        <v>28308</v>
      </c>
      <c r="G30" s="29">
        <f t="shared" si="4"/>
        <v>-2.4617999995825812E-2</v>
      </c>
      <c r="H30" s="29"/>
      <c r="I30" s="29"/>
      <c r="K30" s="29">
        <f>G29</f>
        <v>-2.3447999999916647E-2</v>
      </c>
      <c r="L30" s="29"/>
      <c r="M30" s="29"/>
      <c r="N30" s="29"/>
      <c r="O30" s="29"/>
      <c r="P30" s="29">
        <f t="shared" si="5"/>
        <v>-2.4077380407562465E-2</v>
      </c>
      <c r="Q30" s="33">
        <f t="shared" si="3"/>
        <v>37555.742530000003</v>
      </c>
      <c r="R30" s="29">
        <f t="shared" si="6"/>
        <v>2.922695392140307E-7</v>
      </c>
      <c r="S30" s="29" t="s">
        <v>50</v>
      </c>
      <c r="T30" s="29"/>
    </row>
    <row r="31" spans="1:30" x14ac:dyDescent="0.2">
      <c r="A31" s="92" t="s">
        <v>33</v>
      </c>
      <c r="B31" s="93" t="s">
        <v>29</v>
      </c>
      <c r="C31" s="88">
        <v>52854.393100000001</v>
      </c>
      <c r="D31" s="88">
        <v>1E-4</v>
      </c>
      <c r="E31" s="29">
        <f t="shared" si="1"/>
        <v>28625.97048063466</v>
      </c>
      <c r="F31" s="29">
        <f t="shared" si="2"/>
        <v>28626</v>
      </c>
      <c r="G31" s="29">
        <f t="shared" si="4"/>
        <v>-2.6006000000052154E-2</v>
      </c>
      <c r="H31" s="29"/>
      <c r="I31" s="29"/>
      <c r="K31" s="29">
        <f>G30</f>
        <v>-2.4617999995825812E-2</v>
      </c>
      <c r="L31" s="29"/>
      <c r="M31" s="29"/>
      <c r="N31" s="29"/>
      <c r="O31" s="29"/>
      <c r="P31" s="29">
        <f t="shared" si="5"/>
        <v>-2.5051259789807823E-2</v>
      </c>
      <c r="Q31" s="33">
        <f t="shared" si="3"/>
        <v>37835.893100000001</v>
      </c>
      <c r="R31" s="29">
        <f t="shared" si="6"/>
        <v>9.1152886905739017E-7</v>
      </c>
      <c r="S31" s="29" t="s">
        <v>50</v>
      </c>
      <c r="T31" s="29"/>
    </row>
    <row r="32" spans="1:30" x14ac:dyDescent="0.2">
      <c r="A32" s="35" t="s">
        <v>37</v>
      </c>
      <c r="B32" s="36" t="s">
        <v>29</v>
      </c>
      <c r="C32" s="37">
        <v>53557.415500000003</v>
      </c>
      <c r="D32" s="37">
        <v>4.0000000000000002E-4</v>
      </c>
      <c r="E32" s="29">
        <f t="shared" si="1"/>
        <v>29423.969983461622</v>
      </c>
      <c r="F32" s="29">
        <f t="shared" si="2"/>
        <v>29424</v>
      </c>
      <c r="G32" s="29">
        <f t="shared" si="4"/>
        <v>-2.6443999995535705E-2</v>
      </c>
      <c r="H32" s="29"/>
      <c r="I32" s="29"/>
      <c r="J32" s="29">
        <f>G32</f>
        <v>-2.6443999995535705E-2</v>
      </c>
      <c r="K32" s="29">
        <f>G31</f>
        <v>-2.6006000000052154E-2</v>
      </c>
      <c r="L32" s="29"/>
      <c r="M32" s="29"/>
      <c r="N32" s="29"/>
      <c r="O32" s="29">
        <f t="shared" ref="O32:O42" ca="1" si="7">+C$11+C$12*F32</f>
        <v>-2.4479993146602153E-2</v>
      </c>
      <c r="P32" s="29">
        <f t="shared" si="5"/>
        <v>-2.6747276010997578E-2</v>
      </c>
      <c r="Q32" s="33">
        <f t="shared" si="3"/>
        <v>38538.915500000003</v>
      </c>
      <c r="R32" s="29">
        <f t="shared" si="6"/>
        <v>9.1976341554430229E-8</v>
      </c>
      <c r="S32" s="29" t="s">
        <v>137</v>
      </c>
      <c r="T32" s="29"/>
    </row>
    <row r="33" spans="1:20" x14ac:dyDescent="0.2">
      <c r="A33" s="35" t="s">
        <v>45</v>
      </c>
      <c r="B33" s="36" t="s">
        <v>29</v>
      </c>
      <c r="C33" s="37">
        <v>54297.4395</v>
      </c>
      <c r="D33" s="37"/>
      <c r="E33" s="29">
        <f t="shared" si="1"/>
        <v>30263.969938057689</v>
      </c>
      <c r="F33" s="29">
        <f t="shared" si="2"/>
        <v>30264</v>
      </c>
      <c r="G33" s="29">
        <f t="shared" si="4"/>
        <v>-2.648399999452522E-2</v>
      </c>
      <c r="H33" s="29"/>
      <c r="I33" s="29"/>
      <c r="J33" s="29">
        <f>G33</f>
        <v>-2.648399999452522E-2</v>
      </c>
      <c r="K33" s="29"/>
      <c r="L33" s="29"/>
      <c r="M33" s="29"/>
      <c r="N33" s="29"/>
      <c r="O33" s="29">
        <f t="shared" ca="1" si="7"/>
        <v>-2.9160559283712972E-2</v>
      </c>
      <c r="P33" s="29">
        <f t="shared" si="5"/>
        <v>-2.7377103788911894E-2</v>
      </c>
      <c r="Q33" s="33">
        <f t="shared" si="3"/>
        <v>39278.9395</v>
      </c>
      <c r="R33" s="29">
        <f t="shared" si="6"/>
        <v>7.9763438754787405E-7</v>
      </c>
      <c r="S33" s="29" t="s">
        <v>137</v>
      </c>
      <c r="T33" s="29"/>
    </row>
    <row r="34" spans="1:20" x14ac:dyDescent="0.2">
      <c r="A34" s="10" t="s">
        <v>162</v>
      </c>
      <c r="B34" s="4" t="s">
        <v>29</v>
      </c>
      <c r="C34" s="9">
        <v>54312.411800000002</v>
      </c>
      <c r="D34" s="9" t="s">
        <v>140</v>
      </c>
      <c r="E34" s="29">
        <f t="shared" si="1"/>
        <v>30280.964969732609</v>
      </c>
      <c r="F34" s="29">
        <f t="shared" si="2"/>
        <v>30281</v>
      </c>
      <c r="G34" s="29">
        <f t="shared" si="4"/>
        <v>-3.086099999200087E-2</v>
      </c>
      <c r="H34" s="29"/>
      <c r="I34" s="29"/>
      <c r="K34" s="29">
        <f t="shared" ref="K34:K39" si="8">G34</f>
        <v>-3.086099999200087E-2</v>
      </c>
      <c r="L34" s="29"/>
      <c r="M34" s="29"/>
      <c r="N34" s="29"/>
      <c r="O34" s="29">
        <f t="shared" ca="1" si="7"/>
        <v>-2.9255285026964034E-2</v>
      </c>
      <c r="P34" s="29">
        <f t="shared" si="5"/>
        <v>-2.7377615735455274E-2</v>
      </c>
      <c r="Q34" s="33">
        <f t="shared" si="3"/>
        <v>39293.911800000002</v>
      </c>
      <c r="R34" s="29">
        <f t="shared" si="6"/>
        <v>1.2133965878749717E-5</v>
      </c>
    </row>
    <row r="35" spans="1:20" x14ac:dyDescent="0.2">
      <c r="A35" s="10" t="s">
        <v>162</v>
      </c>
      <c r="B35" s="4" t="s">
        <v>132</v>
      </c>
      <c r="C35" s="9">
        <v>54375.402000000002</v>
      </c>
      <c r="D35" s="9" t="s">
        <v>140</v>
      </c>
      <c r="E35" s="29">
        <f t="shared" si="1"/>
        <v>30352.465036135858</v>
      </c>
      <c r="F35" s="29">
        <f t="shared" si="2"/>
        <v>30352.5</v>
      </c>
      <c r="G35" s="29">
        <f t="shared" si="4"/>
        <v>-3.080249999766238E-2</v>
      </c>
      <c r="H35" s="29"/>
      <c r="I35" s="29"/>
      <c r="K35" s="29">
        <f t="shared" si="8"/>
        <v>-3.080249999766238E-2</v>
      </c>
      <c r="L35" s="29"/>
      <c r="M35" s="29"/>
      <c r="N35" s="29"/>
      <c r="O35" s="29">
        <f t="shared" ca="1" si="7"/>
        <v>-2.9653690358872858E-2</v>
      </c>
      <c r="P35" s="29">
        <f t="shared" si="5"/>
        <v>-2.7374455085630633E-2</v>
      </c>
      <c r="Q35" s="33">
        <f t="shared" si="3"/>
        <v>39356.902000000002</v>
      </c>
      <c r="R35" s="29">
        <f t="shared" si="6"/>
        <v>1.1751491918906747E-5</v>
      </c>
    </row>
    <row r="36" spans="1:20" x14ac:dyDescent="0.2">
      <c r="A36" s="10" t="s">
        <v>162</v>
      </c>
      <c r="B36" s="4" t="s">
        <v>132</v>
      </c>
      <c r="C36" s="9">
        <v>54382.4545</v>
      </c>
      <c r="D36" s="9" t="s">
        <v>140</v>
      </c>
      <c r="E36" s="29">
        <f t="shared" si="1"/>
        <v>30360.470316612958</v>
      </c>
      <c r="F36" s="29">
        <f t="shared" si="2"/>
        <v>30360.5</v>
      </c>
      <c r="G36" s="29">
        <f t="shared" si="4"/>
        <v>-2.6150500001676846E-2</v>
      </c>
      <c r="H36" s="29"/>
      <c r="I36" s="29"/>
      <c r="K36" s="29">
        <f t="shared" si="8"/>
        <v>-2.6150500001676846E-2</v>
      </c>
      <c r="L36" s="29"/>
      <c r="M36" s="29"/>
      <c r="N36" s="29"/>
      <c r="O36" s="29">
        <f t="shared" ca="1" si="7"/>
        <v>-2.9698267179226301E-2</v>
      </c>
      <c r="P36" s="29">
        <f t="shared" si="5"/>
        <v>-2.7373567354564421E-2</v>
      </c>
      <c r="Q36" s="33">
        <f t="shared" si="3"/>
        <v>39363.9545</v>
      </c>
      <c r="R36" s="29">
        <f t="shared" si="6"/>
        <v>1.4958937496994191E-6</v>
      </c>
    </row>
    <row r="37" spans="1:20" x14ac:dyDescent="0.2">
      <c r="A37" s="10" t="s">
        <v>175</v>
      </c>
      <c r="B37" s="4" t="s">
        <v>29</v>
      </c>
      <c r="C37" s="9">
        <v>54719.425000000003</v>
      </c>
      <c r="D37" s="9" t="s">
        <v>140</v>
      </c>
      <c r="E37" s="29">
        <f t="shared" si="1"/>
        <v>30742.964944760446</v>
      </c>
      <c r="F37" s="29">
        <f t="shared" si="2"/>
        <v>30743</v>
      </c>
      <c r="G37" s="29">
        <f t="shared" si="4"/>
        <v>-3.0882999999448657E-2</v>
      </c>
      <c r="H37" s="29"/>
      <c r="I37" s="29"/>
      <c r="K37" s="29">
        <f t="shared" si="8"/>
        <v>-3.0882999999448657E-2</v>
      </c>
      <c r="L37" s="29"/>
      <c r="M37" s="29"/>
      <c r="N37" s="29"/>
      <c r="O37" s="29">
        <f t="shared" ca="1" si="7"/>
        <v>-3.1829596402374982E-2</v>
      </c>
      <c r="P37" s="29">
        <f t="shared" si="5"/>
        <v>-2.7205689838782465E-2</v>
      </c>
      <c r="Q37" s="33">
        <f t="shared" si="3"/>
        <v>39700.925000000003</v>
      </c>
      <c r="R37" s="29">
        <f t="shared" si="6"/>
        <v>1.3522610017738814E-5</v>
      </c>
    </row>
    <row r="38" spans="1:20" x14ac:dyDescent="0.2">
      <c r="A38" s="10" t="s">
        <v>180</v>
      </c>
      <c r="B38" s="4" t="s">
        <v>29</v>
      </c>
      <c r="C38" s="9">
        <v>55067.408199999998</v>
      </c>
      <c r="D38" s="9" t="s">
        <v>140</v>
      </c>
      <c r="E38" s="29">
        <f t="shared" si="1"/>
        <v>31137.960069513418</v>
      </c>
      <c r="F38" s="29">
        <f t="shared" si="2"/>
        <v>31138</v>
      </c>
      <c r="G38" s="29">
        <f t="shared" si="4"/>
        <v>-3.5177999998268206E-2</v>
      </c>
      <c r="H38" s="29"/>
      <c r="I38" s="29"/>
      <c r="K38" s="29">
        <f t="shared" si="8"/>
        <v>-3.5177999998268206E-2</v>
      </c>
      <c r="L38" s="29"/>
      <c r="M38" s="29"/>
      <c r="N38" s="29"/>
      <c r="O38" s="29">
        <f t="shared" ca="1" si="7"/>
        <v>-3.4030576907325888E-2</v>
      </c>
      <c r="P38" s="29">
        <f t="shared" si="5"/>
        <v>-2.6774423132362779E-2</v>
      </c>
      <c r="Q38" s="33">
        <f t="shared" si="3"/>
        <v>40048.908199999998</v>
      </c>
      <c r="R38" s="29">
        <f t="shared" si="6"/>
        <v>7.0620104141180879E-5</v>
      </c>
    </row>
    <row r="39" spans="1:20" x14ac:dyDescent="0.2">
      <c r="A39" s="89" t="s">
        <v>130</v>
      </c>
      <c r="B39" s="94" t="s">
        <v>29</v>
      </c>
      <c r="C39" s="89">
        <v>55360.771399999998</v>
      </c>
      <c r="D39" s="89">
        <v>2.9999999999999997E-4</v>
      </c>
      <c r="E39" s="29">
        <f t="shared" si="1"/>
        <v>31470.95612731716</v>
      </c>
      <c r="F39" s="29">
        <f t="shared" si="2"/>
        <v>31471</v>
      </c>
      <c r="G39" s="29">
        <f t="shared" si="4"/>
        <v>-3.865100000257371E-2</v>
      </c>
      <c r="H39" s="29"/>
      <c r="I39" s="29"/>
      <c r="K39" s="29">
        <f t="shared" si="8"/>
        <v>-3.865100000257371E-2</v>
      </c>
      <c r="L39" s="29"/>
      <c r="M39" s="29"/>
      <c r="N39" s="29"/>
      <c r="O39" s="29">
        <f t="shared" ca="1" si="7"/>
        <v>-3.5886087054537691E-2</v>
      </c>
      <c r="P39" s="29">
        <f t="shared" si="5"/>
        <v>-2.6207269203387118E-2</v>
      </c>
      <c r="Q39" s="33">
        <f t="shared" si="3"/>
        <v>40342.271399999998</v>
      </c>
      <c r="R39" s="29">
        <f t="shared" si="6"/>
        <v>1.5484643620262498E-4</v>
      </c>
      <c r="S39" s="29" t="s">
        <v>50</v>
      </c>
    </row>
    <row r="40" spans="1:20" x14ac:dyDescent="0.2">
      <c r="A40" s="102" t="s">
        <v>135</v>
      </c>
      <c r="B40" s="102"/>
      <c r="C40" s="98">
        <v>55396.454400000002</v>
      </c>
      <c r="D40" s="98">
        <v>3.5000000000000001E-3</v>
      </c>
      <c r="E40" s="29">
        <f t="shared" si="1"/>
        <v>31511.459838520925</v>
      </c>
      <c r="F40" s="29">
        <f t="shared" si="2"/>
        <v>31511.5</v>
      </c>
      <c r="G40" s="29">
        <f t="shared" si="4"/>
        <v>-3.5381499998038635E-2</v>
      </c>
      <c r="H40" s="29"/>
      <c r="I40" s="29"/>
      <c r="J40" s="29">
        <f>G40</f>
        <v>-3.5381499998038635E-2</v>
      </c>
      <c r="K40" s="29"/>
      <c r="L40" s="29"/>
      <c r="M40" s="29"/>
      <c r="N40" s="29"/>
      <c r="O40" s="29">
        <f t="shared" ca="1" si="7"/>
        <v>-3.611175720757695E-2</v>
      </c>
      <c r="P40" s="29">
        <f t="shared" si="5"/>
        <v>-2.6125588074683126E-2</v>
      </c>
      <c r="Q40" s="33">
        <f t="shared" si="3"/>
        <v>40377.954400000002</v>
      </c>
      <c r="R40" s="29">
        <f t="shared" si="6"/>
        <v>8.5671905532914671E-5</v>
      </c>
      <c r="S40" s="29" t="s">
        <v>137</v>
      </c>
    </row>
    <row r="41" spans="1:20" x14ac:dyDescent="0.2">
      <c r="A41" s="95" t="s">
        <v>131</v>
      </c>
      <c r="B41" s="96" t="s">
        <v>132</v>
      </c>
      <c r="C41" s="97">
        <v>55819.323020000003</v>
      </c>
      <c r="D41" s="97">
        <v>1E-4</v>
      </c>
      <c r="E41" s="29">
        <f t="shared" si="1"/>
        <v>31991.457273198859</v>
      </c>
      <c r="F41" s="29">
        <f t="shared" si="2"/>
        <v>31991.5</v>
      </c>
      <c r="G41" s="29">
        <f t="shared" si="4"/>
        <v>-3.7641499999153893E-2</v>
      </c>
      <c r="H41" s="29"/>
      <c r="I41" s="29"/>
      <c r="K41" s="29">
        <f>G41</f>
        <v>-3.7641499999153893E-2</v>
      </c>
      <c r="L41" s="29"/>
      <c r="M41" s="29"/>
      <c r="N41" s="29"/>
      <c r="O41" s="29">
        <f t="shared" ca="1" si="7"/>
        <v>-3.8786366428783137E-2</v>
      </c>
      <c r="P41" s="29">
        <f t="shared" si="5"/>
        <v>-2.4947708006556213E-2</v>
      </c>
      <c r="Q41" s="33">
        <f t="shared" si="3"/>
        <v>40800.823020000003</v>
      </c>
      <c r="R41" s="29">
        <f t="shared" si="6"/>
        <v>1.61132355151337E-4</v>
      </c>
    </row>
    <row r="42" spans="1:20" x14ac:dyDescent="0.2">
      <c r="A42" s="99" t="s">
        <v>133</v>
      </c>
      <c r="B42" s="100" t="s">
        <v>29</v>
      </c>
      <c r="C42" s="97">
        <v>56133.389199999998</v>
      </c>
      <c r="D42" s="101">
        <v>1E-4</v>
      </c>
      <c r="E42" s="29">
        <f t="shared" si="1"/>
        <v>32347.953247572874</v>
      </c>
      <c r="F42" s="29">
        <f t="shared" si="2"/>
        <v>32348</v>
      </c>
      <c r="G42" s="29">
        <f t="shared" si="4"/>
        <v>-4.1188000002875924E-2</v>
      </c>
      <c r="H42" s="29"/>
      <c r="I42" s="29"/>
      <c r="J42" s="29">
        <f>G42</f>
        <v>-4.1188000002875924E-2</v>
      </c>
      <c r="K42" s="29"/>
      <c r="L42" s="29"/>
      <c r="M42" s="29"/>
      <c r="N42" s="29"/>
      <c r="O42" s="29">
        <f t="shared" ca="1" si="7"/>
        <v>-4.0772820985783137E-2</v>
      </c>
      <c r="P42" s="29">
        <f t="shared" si="5"/>
        <v>-2.3822457804801522E-2</v>
      </c>
      <c r="Q42" s="33">
        <f t="shared" si="3"/>
        <v>41114.889199999998</v>
      </c>
      <c r="R42" s="29">
        <f t="shared" si="6"/>
        <v>3.0156205583310275E-4</v>
      </c>
      <c r="S42" s="29" t="s">
        <v>137</v>
      </c>
    </row>
    <row r="43" spans="1:20" x14ac:dyDescent="0.2">
      <c r="C43" s="9"/>
      <c r="D43" s="9"/>
    </row>
    <row r="44" spans="1:20" x14ac:dyDescent="0.2">
      <c r="C44" s="9"/>
      <c r="D44" s="9"/>
    </row>
    <row r="45" spans="1:20" x14ac:dyDescent="0.2">
      <c r="C45" s="9"/>
      <c r="D45" s="9"/>
    </row>
    <row r="46" spans="1:20" x14ac:dyDescent="0.2">
      <c r="C46" s="9"/>
      <c r="D46" s="9"/>
    </row>
    <row r="47" spans="1:20" x14ac:dyDescent="0.2">
      <c r="C47" s="9"/>
      <c r="D47" s="9"/>
    </row>
    <row r="48" spans="1:20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workbookViewId="0"/>
  </sheetViews>
  <sheetFormatPr defaultRowHeight="12.75" x14ac:dyDescent="0.2"/>
  <sheetData>
    <row r="1" spans="1:19" ht="18" x14ac:dyDescent="0.2">
      <c r="A1" s="45" t="s">
        <v>52</v>
      </c>
      <c r="B1" s="14"/>
      <c r="C1" s="14"/>
      <c r="D1" s="22" t="s">
        <v>53</v>
      </c>
      <c r="E1" s="14"/>
      <c r="F1" s="14"/>
      <c r="G1" s="14"/>
      <c r="H1" s="14"/>
      <c r="K1" s="46" t="s">
        <v>54</v>
      </c>
      <c r="L1" s="14" t="s">
        <v>55</v>
      </c>
      <c r="M1" s="14">
        <f ca="1">F18*H18-G18*G18</f>
        <v>427.00672521459637</v>
      </c>
      <c r="N1" s="14"/>
      <c r="O1" s="14"/>
      <c r="P1" s="14"/>
      <c r="Q1" s="14"/>
      <c r="R1" s="14">
        <v>1</v>
      </c>
      <c r="S1" s="14" t="s">
        <v>56</v>
      </c>
    </row>
    <row r="2" spans="1:19" x14ac:dyDescent="0.2">
      <c r="A2" s="14"/>
      <c r="B2" s="14"/>
      <c r="C2" s="14"/>
      <c r="D2" s="14"/>
      <c r="E2" s="14"/>
      <c r="F2" s="14"/>
      <c r="G2" s="14"/>
      <c r="H2" s="14"/>
      <c r="K2" s="46" t="s">
        <v>57</v>
      </c>
      <c r="L2" s="14" t="s">
        <v>58</v>
      </c>
      <c r="M2" s="14">
        <f ca="1">+D18*H18-F18*G18</f>
        <v>340.00318449726547</v>
      </c>
      <c r="N2" s="14"/>
      <c r="O2" s="14"/>
      <c r="P2" s="14"/>
      <c r="Q2" s="14"/>
      <c r="R2" s="14">
        <v>2</v>
      </c>
      <c r="S2" s="14" t="s">
        <v>27</v>
      </c>
    </row>
    <row r="3" spans="1:19" ht="13.5" thickBot="1" x14ac:dyDescent="0.25">
      <c r="A3" s="14" t="s">
        <v>59</v>
      </c>
      <c r="B3" s="14" t="s">
        <v>60</v>
      </c>
      <c r="C3" s="14"/>
      <c r="D3" s="14"/>
      <c r="E3" s="47" t="s">
        <v>61</v>
      </c>
      <c r="F3" s="47" t="s">
        <v>62</v>
      </c>
      <c r="G3" s="47" t="s">
        <v>63</v>
      </c>
      <c r="H3" s="47" t="s">
        <v>64</v>
      </c>
      <c r="K3" s="46" t="s">
        <v>65</v>
      </c>
      <c r="L3" s="14" t="s">
        <v>66</v>
      </c>
      <c r="M3" s="14">
        <f ca="1">+D18*G18-F18*F18</f>
        <v>66.770333918120741</v>
      </c>
      <c r="N3" s="14"/>
      <c r="O3" s="14"/>
      <c r="P3" s="14"/>
      <c r="Q3" s="14"/>
      <c r="R3" s="14">
        <v>3</v>
      </c>
      <c r="S3" s="14" t="s">
        <v>67</v>
      </c>
    </row>
    <row r="4" spans="1:19" x14ac:dyDescent="0.2">
      <c r="A4" s="14" t="s">
        <v>68</v>
      </c>
      <c r="B4" s="14" t="s">
        <v>69</v>
      </c>
      <c r="C4" s="14"/>
      <c r="D4" s="48" t="s">
        <v>70</v>
      </c>
      <c r="E4" s="49">
        <f ca="1">(E18*M1-I18*M2+J18*M3)/M7</f>
        <v>0.73811928246019431</v>
      </c>
      <c r="F4" s="50">
        <f ca="1">+E7/M7*M18</f>
        <v>4.1612485022144319E-2</v>
      </c>
      <c r="G4" s="51">
        <f>+B18</f>
        <v>1</v>
      </c>
      <c r="H4" s="52">
        <f ca="1">ABS(F4/E4)</f>
        <v>5.6376368983949987E-2</v>
      </c>
      <c r="K4" s="46" t="s">
        <v>71</v>
      </c>
      <c r="L4" s="14" t="s">
        <v>72</v>
      </c>
      <c r="M4" s="14">
        <f ca="1">+D17*H18-F18*F18</f>
        <v>271.81879359973664</v>
      </c>
      <c r="N4" s="14"/>
      <c r="O4" s="14"/>
      <c r="P4" s="14"/>
      <c r="Q4" s="14"/>
      <c r="R4" s="14">
        <v>4</v>
      </c>
      <c r="S4" s="14" t="s">
        <v>73</v>
      </c>
    </row>
    <row r="5" spans="1:19" x14ac:dyDescent="0.2">
      <c r="A5" s="14" t="s">
        <v>74</v>
      </c>
      <c r="B5" s="53">
        <v>40323</v>
      </c>
      <c r="C5" s="14"/>
      <c r="D5" s="54" t="s">
        <v>75</v>
      </c>
      <c r="E5" s="55">
        <f ca="1">+(-E18*M2+I18*M4-J18*M5)/M7</f>
        <v>-0.50474039192032061</v>
      </c>
      <c r="F5" s="56">
        <f ca="1">N18*E7/M7</f>
        <v>3.320060782033931E-2</v>
      </c>
      <c r="G5" s="57">
        <f>+B18/A18</f>
        <v>1E-4</v>
      </c>
      <c r="H5" s="52">
        <f ca="1">ABS(F5/E5)</f>
        <v>6.577759250458487E-2</v>
      </c>
      <c r="K5" s="46" t="s">
        <v>76</v>
      </c>
      <c r="L5" s="14" t="s">
        <v>77</v>
      </c>
      <c r="M5" s="14">
        <f ca="1">+D17*G18-D18*F18</f>
        <v>53.564263000823303</v>
      </c>
      <c r="N5" s="14"/>
      <c r="O5" s="14"/>
      <c r="P5" s="14"/>
      <c r="Q5" s="14"/>
      <c r="R5" s="14">
        <v>5</v>
      </c>
      <c r="S5" s="14" t="s">
        <v>78</v>
      </c>
    </row>
    <row r="6" spans="1:19" ht="13.5" thickBot="1" x14ac:dyDescent="0.25">
      <c r="A6" s="14"/>
      <c r="B6" s="14"/>
      <c r="D6" s="58" t="s">
        <v>79</v>
      </c>
      <c r="E6" s="59">
        <f ca="1">+(E18*M3-I18*M5+J18*M6)/M7</f>
        <v>8.3188560157678587E-2</v>
      </c>
      <c r="F6" s="60">
        <f ca="1">O18*E7/M7</f>
        <v>6.5523901377759972E-3</v>
      </c>
      <c r="G6" s="61">
        <f>+B18/A18^2</f>
        <v>1E-8</v>
      </c>
      <c r="H6" s="52">
        <f ca="1">ABS(F6/E6)</f>
        <v>7.8765519265586059E-2</v>
      </c>
      <c r="K6" s="62" t="s">
        <v>80</v>
      </c>
      <c r="L6" s="63" t="s">
        <v>81</v>
      </c>
      <c r="M6" s="63">
        <f ca="1">+D17*F18-D18*D18</f>
        <v>10.587341149999929</v>
      </c>
      <c r="N6" s="14"/>
      <c r="O6" s="14"/>
      <c r="P6" s="14"/>
      <c r="Q6" s="14"/>
      <c r="R6" s="14">
        <v>6</v>
      </c>
      <c r="S6" s="14" t="s">
        <v>82</v>
      </c>
    </row>
    <row r="7" spans="1:19" x14ac:dyDescent="0.2">
      <c r="B7" s="14"/>
      <c r="C7" s="14"/>
      <c r="D7" s="64" t="s">
        <v>83</v>
      </c>
      <c r="E7" s="65">
        <f ca="1">SQRT(L18/(D17-3))</f>
        <v>1.7154401861370289E-3</v>
      </c>
      <c r="F7" s="14"/>
      <c r="G7" s="66">
        <f>+B22</f>
        <v>4.2598000007274095E-2</v>
      </c>
      <c r="H7" s="14"/>
      <c r="K7" s="46" t="s">
        <v>84</v>
      </c>
      <c r="L7" s="67" t="s">
        <v>85</v>
      </c>
      <c r="M7" s="14">
        <f ca="1">+D17*M1-D18*M2+F18*M3</f>
        <v>0.72566900003948831</v>
      </c>
      <c r="N7" s="14"/>
      <c r="O7" s="14"/>
      <c r="P7" s="14"/>
      <c r="Q7" s="14"/>
      <c r="R7" s="14">
        <v>7</v>
      </c>
      <c r="S7" s="14" t="s">
        <v>86</v>
      </c>
    </row>
    <row r="8" spans="1:19" x14ac:dyDescent="0.2">
      <c r="B8" s="14"/>
      <c r="C8" s="14"/>
      <c r="D8" s="64" t="s">
        <v>87</v>
      </c>
      <c r="E8" s="14"/>
      <c r="F8" s="68">
        <f ca="1">CORREL(INDIRECT(E12):INDIRECT(E13),INDIRECT(K12):INDIRECT(K13))</f>
        <v>0.99802347464133434</v>
      </c>
      <c r="G8" s="65"/>
      <c r="H8" s="14"/>
      <c r="I8" s="66"/>
      <c r="J8" s="14"/>
      <c r="K8" s="14"/>
      <c r="L8" s="67"/>
      <c r="M8" s="14"/>
      <c r="N8" s="14"/>
      <c r="O8" s="14"/>
      <c r="P8" s="14"/>
      <c r="Q8" s="14"/>
      <c r="R8" s="14">
        <v>8</v>
      </c>
      <c r="S8" s="14" t="s">
        <v>88</v>
      </c>
    </row>
    <row r="9" spans="1:19" x14ac:dyDescent="0.2">
      <c r="A9" s="14"/>
      <c r="B9" s="14"/>
      <c r="C9" s="14"/>
      <c r="D9" s="14"/>
      <c r="E9" s="69">
        <f ca="1">E6*G6</f>
        <v>8.318856015767859E-10</v>
      </c>
      <c r="F9" s="70">
        <f ca="1">H6</f>
        <v>7.8765519265586059E-2</v>
      </c>
      <c r="G9" s="71">
        <f ca="1">F8</f>
        <v>0.99802347464133434</v>
      </c>
      <c r="I9" s="66"/>
      <c r="J9" s="14"/>
      <c r="K9" s="14"/>
      <c r="L9" s="67"/>
      <c r="M9" s="14"/>
      <c r="N9" s="14"/>
      <c r="O9" s="14"/>
      <c r="P9" s="14"/>
      <c r="Q9" s="14"/>
      <c r="R9" s="14">
        <v>9</v>
      </c>
      <c r="S9" s="14" t="s">
        <v>29</v>
      </c>
    </row>
    <row r="10" spans="1:19" x14ac:dyDescent="0.2">
      <c r="A10" s="72"/>
      <c r="B10" s="7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>
        <v>10</v>
      </c>
      <c r="S10" s="14" t="s">
        <v>89</v>
      </c>
    </row>
    <row r="11" spans="1:19" x14ac:dyDescent="0.2">
      <c r="A11" s="72"/>
      <c r="B11" s="7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>
        <v>11</v>
      </c>
      <c r="S11" s="14" t="s">
        <v>90</v>
      </c>
    </row>
    <row r="12" spans="1:19" x14ac:dyDescent="0.2">
      <c r="A12" s="73">
        <v>21</v>
      </c>
      <c r="B12" s="14" t="s">
        <v>91</v>
      </c>
      <c r="C12" s="74">
        <v>21</v>
      </c>
      <c r="D12" s="4" t="str">
        <f>D$15&amp;$C12</f>
        <v>D21</v>
      </c>
      <c r="E12" s="4" t="str">
        <f t="shared" ref="E12:O12" si="0">E15&amp;$C12</f>
        <v>E21</v>
      </c>
      <c r="F12" s="4" t="str">
        <f t="shared" si="0"/>
        <v>F21</v>
      </c>
      <c r="G12" s="4" t="str">
        <f t="shared" si="0"/>
        <v>G21</v>
      </c>
      <c r="H12" s="4" t="str">
        <f t="shared" si="0"/>
        <v>H21</v>
      </c>
      <c r="I12" s="4" t="str">
        <f t="shared" si="0"/>
        <v>I21</v>
      </c>
      <c r="J12" s="4" t="str">
        <f t="shared" si="0"/>
        <v>J21</v>
      </c>
      <c r="K12" s="4" t="str">
        <f t="shared" si="0"/>
        <v>K21</v>
      </c>
      <c r="L12" s="4" t="str">
        <f t="shared" si="0"/>
        <v>L21</v>
      </c>
      <c r="M12" s="4" t="str">
        <f t="shared" si="0"/>
        <v>M21</v>
      </c>
      <c r="N12" s="4" t="str">
        <f t="shared" si="0"/>
        <v>N21</v>
      </c>
      <c r="O12" s="4" t="str">
        <f t="shared" si="0"/>
        <v>O21</v>
      </c>
      <c r="P12" s="14"/>
      <c r="Q12" s="14"/>
      <c r="R12" s="14">
        <v>12</v>
      </c>
      <c r="S12" s="14" t="s">
        <v>92</v>
      </c>
    </row>
    <row r="13" spans="1:19" x14ac:dyDescent="0.2">
      <c r="A13" s="73">
        <f>20+COUNT(A21:A1449)</f>
        <v>32</v>
      </c>
      <c r="B13" s="14" t="s">
        <v>93</v>
      </c>
      <c r="C13" s="74">
        <f>A13</f>
        <v>32</v>
      </c>
      <c r="D13" s="4" t="str">
        <f>D$15&amp;$C13</f>
        <v>D32</v>
      </c>
      <c r="E13" s="4" t="str">
        <f t="shared" ref="E13:O13" si="1">E$15&amp;$C13</f>
        <v>E32</v>
      </c>
      <c r="F13" s="4" t="str">
        <f t="shared" si="1"/>
        <v>F32</v>
      </c>
      <c r="G13" s="4" t="str">
        <f t="shared" si="1"/>
        <v>G32</v>
      </c>
      <c r="H13" s="4" t="str">
        <f t="shared" si="1"/>
        <v>H32</v>
      </c>
      <c r="I13" s="4" t="str">
        <f t="shared" si="1"/>
        <v>I32</v>
      </c>
      <c r="J13" s="4" t="str">
        <f t="shared" si="1"/>
        <v>J32</v>
      </c>
      <c r="K13" s="4" t="str">
        <f t="shared" si="1"/>
        <v>K32</v>
      </c>
      <c r="L13" s="4" t="str">
        <f t="shared" si="1"/>
        <v>L32</v>
      </c>
      <c r="M13" s="4" t="str">
        <f t="shared" si="1"/>
        <v>M32</v>
      </c>
      <c r="N13" s="4" t="str">
        <f t="shared" si="1"/>
        <v>N32</v>
      </c>
      <c r="O13" s="4" t="str">
        <f t="shared" si="1"/>
        <v>O32</v>
      </c>
      <c r="P13" s="14"/>
      <c r="Q13" s="14"/>
      <c r="R13" s="14">
        <v>13</v>
      </c>
      <c r="S13" s="14" t="s">
        <v>94</v>
      </c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67"/>
      <c r="N14" s="14"/>
      <c r="O14" s="14"/>
      <c r="P14" s="14"/>
      <c r="Q14" s="14"/>
      <c r="R14" s="14">
        <v>14</v>
      </c>
      <c r="S14" s="14" t="s">
        <v>95</v>
      </c>
    </row>
    <row r="15" spans="1:19" x14ac:dyDescent="0.2">
      <c r="A15" s="4"/>
      <c r="B15" s="14"/>
      <c r="C15" s="14"/>
      <c r="D15" s="4" t="str">
        <f t="shared" ref="D15:O15" si="2">VLOOKUP(D16,$R1:$S26,2,FALSE)</f>
        <v>D</v>
      </c>
      <c r="E15" s="4" t="str">
        <f t="shared" si="2"/>
        <v>E</v>
      </c>
      <c r="F15" s="4" t="str">
        <f t="shared" si="2"/>
        <v>F</v>
      </c>
      <c r="G15" s="4" t="str">
        <f t="shared" si="2"/>
        <v>G</v>
      </c>
      <c r="H15" s="4" t="str">
        <f t="shared" si="2"/>
        <v>H</v>
      </c>
      <c r="I15" s="4" t="str">
        <f t="shared" si="2"/>
        <v>I</v>
      </c>
      <c r="J15" s="4" t="str">
        <f t="shared" si="2"/>
        <v>J</v>
      </c>
      <c r="K15" s="4" t="str">
        <f t="shared" si="2"/>
        <v>K</v>
      </c>
      <c r="L15" s="4" t="str">
        <f t="shared" si="2"/>
        <v>L</v>
      </c>
      <c r="M15" s="4" t="str">
        <f t="shared" si="2"/>
        <v>M</v>
      </c>
      <c r="N15" s="4" t="str">
        <f t="shared" si="2"/>
        <v>N</v>
      </c>
      <c r="O15" s="4" t="str">
        <f t="shared" si="2"/>
        <v>O</v>
      </c>
      <c r="P15" s="14"/>
      <c r="Q15" s="14"/>
      <c r="R15" s="14">
        <v>15</v>
      </c>
      <c r="S15" s="14" t="s">
        <v>96</v>
      </c>
    </row>
    <row r="16" spans="1:19" x14ac:dyDescent="0.2">
      <c r="A16" s="4"/>
      <c r="B16" s="72"/>
      <c r="C16" s="14"/>
      <c r="D16" s="4">
        <f>COLUMN()</f>
        <v>4</v>
      </c>
      <c r="E16" s="4">
        <f>COLUMN()</f>
        <v>5</v>
      </c>
      <c r="F16" s="4">
        <f>COLUMN()</f>
        <v>6</v>
      </c>
      <c r="G16" s="4">
        <f>COLUMN()</f>
        <v>7</v>
      </c>
      <c r="H16" s="4">
        <f>COLUMN()</f>
        <v>8</v>
      </c>
      <c r="I16" s="4">
        <f>COLUMN()</f>
        <v>9</v>
      </c>
      <c r="J16" s="4">
        <f>COLUMN()</f>
        <v>10</v>
      </c>
      <c r="K16" s="4">
        <f>COLUMN()</f>
        <v>11</v>
      </c>
      <c r="L16" s="4">
        <f>COLUMN()</f>
        <v>12</v>
      </c>
      <c r="M16" s="4">
        <f>COLUMN()</f>
        <v>13</v>
      </c>
      <c r="N16" s="4">
        <f>COLUMN()</f>
        <v>14</v>
      </c>
      <c r="O16" s="4">
        <f>COLUMN()</f>
        <v>15</v>
      </c>
      <c r="P16" s="14"/>
      <c r="Q16" s="14"/>
      <c r="R16" s="14">
        <v>16</v>
      </c>
      <c r="S16" s="14" t="s">
        <v>97</v>
      </c>
    </row>
    <row r="17" spans="1:19" x14ac:dyDescent="0.2">
      <c r="A17" s="22" t="s">
        <v>98</v>
      </c>
      <c r="B17" s="14"/>
      <c r="C17" s="14" t="s">
        <v>99</v>
      </c>
      <c r="D17" s="14">
        <f>C13-C12+1</f>
        <v>12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17</v>
      </c>
      <c r="S17" s="14" t="s">
        <v>100</v>
      </c>
    </row>
    <row r="18" spans="1:19" x14ac:dyDescent="0.2">
      <c r="A18" s="75">
        <v>10000</v>
      </c>
      <c r="B18" s="75">
        <v>1</v>
      </c>
      <c r="C18" s="14" t="s">
        <v>101</v>
      </c>
      <c r="D18" s="14">
        <f ca="1">SUM(INDIRECT(D12):INDIRECT(D13))</f>
        <v>32.006300000000003</v>
      </c>
      <c r="E18" s="14">
        <f ca="1">SUM(INDIRECT(E12):INDIRECT(E13))</f>
        <v>-0.12249299998075003</v>
      </c>
      <c r="F18" s="14">
        <f ca="1">SUM(INDIRECT(F12):INDIRECT(F13))</f>
        <v>86.249215070000005</v>
      </c>
      <c r="G18" s="14">
        <f ca="1">SUM(INDIRECT(G12):INDIRECT(G13))</f>
        <v>234.50687627464706</v>
      </c>
      <c r="H18" s="14">
        <f ca="1">SUM(INDIRECT(H12):INDIRECT(H13))</f>
        <v>642.56215781590436</v>
      </c>
      <c r="I18" s="14">
        <f ca="1">SUM(INDIRECT(I12):INDIRECT(I13))</f>
        <v>-0.40070604264836363</v>
      </c>
      <c r="J18" s="14">
        <f ca="1">SUM(INDIRECT(J12):INDIRECT(J13))</f>
        <v>-1.2490631780411434</v>
      </c>
      <c r="K18" s="14"/>
      <c r="L18" s="14">
        <f ca="1">SUM(INDIRECT(L12):INDIRECT(L13))</f>
        <v>2.6484615289924597E-5</v>
      </c>
      <c r="M18" s="14">
        <f ca="1">SQRT(SUM(INDIRECT(M12):INDIRECT(M13)))</f>
        <v>17.602998133777852</v>
      </c>
      <c r="N18" s="14">
        <f ca="1">SQRT(SUM(INDIRECT(N12):INDIRECT(N13)))</f>
        <v>14.044588713957253</v>
      </c>
      <c r="O18" s="14">
        <f ca="1">SQRT(SUM(INDIRECT(O12):INDIRECT(O13)))</f>
        <v>2.7718054162272585</v>
      </c>
      <c r="P18" s="14"/>
      <c r="Q18" s="14"/>
      <c r="R18" s="14">
        <v>18</v>
      </c>
      <c r="S18" s="14" t="s">
        <v>102</v>
      </c>
    </row>
    <row r="19" spans="1:19" x14ac:dyDescent="0.2">
      <c r="A19" s="76" t="s">
        <v>103</v>
      </c>
      <c r="B19" s="14"/>
      <c r="C19" s="14"/>
      <c r="D19" s="77" t="s">
        <v>104</v>
      </c>
      <c r="E19" s="77" t="s">
        <v>105</v>
      </c>
      <c r="F19" s="77" t="s">
        <v>106</v>
      </c>
      <c r="G19" s="77" t="s">
        <v>107</v>
      </c>
      <c r="H19" s="77" t="s">
        <v>108</v>
      </c>
      <c r="I19" s="77" t="s">
        <v>109</v>
      </c>
      <c r="J19" s="77" t="s">
        <v>110</v>
      </c>
      <c r="K19" s="78"/>
      <c r="L19" s="78"/>
      <c r="M19" s="78"/>
      <c r="N19" s="78"/>
      <c r="O19" s="78"/>
      <c r="P19" s="14"/>
      <c r="Q19" s="14"/>
      <c r="R19" s="14">
        <v>19</v>
      </c>
      <c r="S19" s="14" t="s">
        <v>111</v>
      </c>
    </row>
    <row r="20" spans="1:19" ht="15" thickBot="1" x14ac:dyDescent="0.25">
      <c r="A20" s="7" t="s">
        <v>112</v>
      </c>
      <c r="B20" s="7" t="s">
        <v>113</v>
      </c>
      <c r="C20" s="14"/>
      <c r="D20" s="7" t="s">
        <v>112</v>
      </c>
      <c r="E20" s="7" t="s">
        <v>113</v>
      </c>
      <c r="F20" s="7" t="s">
        <v>114</v>
      </c>
      <c r="G20" s="7" t="s">
        <v>115</v>
      </c>
      <c r="H20" s="7" t="s">
        <v>116</v>
      </c>
      <c r="I20" s="79" t="s">
        <v>117</v>
      </c>
      <c r="J20" s="7" t="s">
        <v>118</v>
      </c>
      <c r="K20" s="80" t="s">
        <v>119</v>
      </c>
      <c r="L20" s="79" t="s">
        <v>120</v>
      </c>
      <c r="M20" s="79" t="s">
        <v>121</v>
      </c>
      <c r="N20" s="79" t="s">
        <v>122</v>
      </c>
      <c r="O20" s="79" t="s">
        <v>123</v>
      </c>
      <c r="P20" s="81" t="s">
        <v>124</v>
      </c>
      <c r="Q20" s="14"/>
      <c r="R20" s="14">
        <v>20</v>
      </c>
      <c r="S20" s="14" t="s">
        <v>125</v>
      </c>
    </row>
    <row r="21" spans="1:19" x14ac:dyDescent="0.2">
      <c r="A21" s="82">
        <v>21216</v>
      </c>
      <c r="B21" s="82">
        <v>4.0103999999701045E-2</v>
      </c>
      <c r="C21" s="14"/>
      <c r="D21" s="83">
        <f t="shared" ref="D21:E52" si="3">A21/A$18</f>
        <v>2.1215999999999999</v>
      </c>
      <c r="E21" s="83">
        <f t="shared" si="3"/>
        <v>4.0103999999701045E-2</v>
      </c>
      <c r="F21" s="16">
        <f>D21*D21</f>
        <v>4.5011865599999998</v>
      </c>
      <c r="G21" s="16">
        <f>D21*F21</f>
        <v>9.5497174056959988</v>
      </c>
      <c r="H21" s="16">
        <f>F21*F21</f>
        <v>20.260680447924631</v>
      </c>
      <c r="I21" s="16">
        <f>E21*D21</f>
        <v>8.5084646399365735E-2</v>
      </c>
      <c r="J21" s="16">
        <f>I21*D21</f>
        <v>0.18051558580089433</v>
      </c>
      <c r="K21" s="16">
        <f t="shared" ref="K21:K52" ca="1" si="4">+E$4+E$5*D21+E$6*D21^2</f>
        <v>4.170929588953648E-2</v>
      </c>
      <c r="L21" s="16">
        <f ca="1">+(K21-E21)^2</f>
        <v>2.5769748939225382E-6</v>
      </c>
      <c r="M21" s="16">
        <f t="shared" ref="M21:M84" ca="1" si="5">(M$1-M$2*D21+M$3*F21)^2</f>
        <v>38.46106582484849</v>
      </c>
      <c r="N21" s="16">
        <f t="shared" ref="N21:N84" ca="1" si="6">(-M$2+M$4*D21-M$5*F21)^2</f>
        <v>19.493750073922442</v>
      </c>
      <c r="O21" s="16">
        <f t="shared" ref="O21:O84" ca="1" si="7">+(M$3-D21*M$5+F21*M$6)^2</f>
        <v>0.61464224258397693</v>
      </c>
      <c r="P21" s="14">
        <f ca="1">+E21-K21</f>
        <v>-1.6052958898354341E-3</v>
      </c>
      <c r="Q21" s="14"/>
      <c r="R21" s="14">
        <v>21</v>
      </c>
      <c r="S21" s="14" t="s">
        <v>126</v>
      </c>
    </row>
    <row r="22" spans="1:19" x14ac:dyDescent="0.2">
      <c r="A22" s="82">
        <v>21242</v>
      </c>
      <c r="B22" s="82">
        <v>4.2598000007274095E-2</v>
      </c>
      <c r="C22" s="14"/>
      <c r="D22" s="83">
        <f t="shared" si="3"/>
        <v>2.1242000000000001</v>
      </c>
      <c r="E22" s="83">
        <f t="shared" si="3"/>
        <v>4.2598000007274095E-2</v>
      </c>
      <c r="F22" s="16">
        <f t="shared" ref="F22:F85" si="8">D22*D22</f>
        <v>4.5122256400000005</v>
      </c>
      <c r="G22" s="16">
        <f t="shared" ref="G22:G85" si="9">D22*F22</f>
        <v>9.5848697044880016</v>
      </c>
      <c r="H22" s="16">
        <f t="shared" ref="H22:H85" si="10">F22*F22</f>
        <v>20.360180226273414</v>
      </c>
      <c r="I22" s="16">
        <f t="shared" ref="I22:I85" si="11">E22*D22</f>
        <v>9.0486671615451639E-2</v>
      </c>
      <c r="J22" s="16">
        <f t="shared" ref="J22:J85" si="12">I22*D22</f>
        <v>0.19221178784554238</v>
      </c>
      <c r="K22" s="16">
        <f t="shared" ca="1" si="4"/>
        <v>4.1315296041209149E-2</v>
      </c>
      <c r="L22" s="16">
        <f t="shared" ref="L22:L85" ca="1" si="13">+(K22-E22)^2</f>
        <v>1.6453294645587433E-6</v>
      </c>
      <c r="M22" s="16">
        <f t="shared" ca="1" si="5"/>
        <v>36.660280952124154</v>
      </c>
      <c r="N22" s="16">
        <f t="shared" ca="1" si="6"/>
        <v>18.487798746938498</v>
      </c>
      <c r="O22" s="16">
        <f t="shared" ca="1" si="7"/>
        <v>0.58003250098371595</v>
      </c>
      <c r="P22" s="14">
        <f t="shared" ref="P22:P85" ca="1" si="14">+E22-K22</f>
        <v>1.2827039660649464E-3</v>
      </c>
      <c r="Q22" s="14"/>
      <c r="R22" s="14">
        <v>22</v>
      </c>
      <c r="S22" s="14" t="s">
        <v>127</v>
      </c>
    </row>
    <row r="23" spans="1:19" x14ac:dyDescent="0.2">
      <c r="A23" s="82">
        <v>26138</v>
      </c>
      <c r="B23" s="82">
        <v>-1.0077999999339227E-2</v>
      </c>
      <c r="C23" s="14"/>
      <c r="D23" s="83">
        <f t="shared" si="3"/>
        <v>2.6137999999999999</v>
      </c>
      <c r="E23" s="83">
        <f t="shared" si="3"/>
        <v>-1.0077999999339227E-2</v>
      </c>
      <c r="F23" s="16">
        <f t="shared" si="8"/>
        <v>6.8319504399999991</v>
      </c>
      <c r="G23" s="16">
        <f t="shared" si="9"/>
        <v>17.857352060071996</v>
      </c>
      <c r="H23" s="16">
        <f t="shared" si="10"/>
        <v>46.675546814616183</v>
      </c>
      <c r="I23" s="16">
        <f t="shared" si="11"/>
        <v>-2.634187639827287E-2</v>
      </c>
      <c r="J23" s="16">
        <f t="shared" si="12"/>
        <v>-6.8852396529805626E-2</v>
      </c>
      <c r="K23" s="16">
        <f t="shared" ca="1" si="4"/>
        <v>-1.2831033768921141E-2</v>
      </c>
      <c r="L23" s="16">
        <f t="shared" ca="1" si="13"/>
        <v>7.5791949364584037E-6</v>
      </c>
      <c r="M23" s="16">
        <f t="shared" ca="1" si="5"/>
        <v>30.492331963009988</v>
      </c>
      <c r="N23" s="16">
        <f t="shared" ca="1" si="6"/>
        <v>20.506298213424493</v>
      </c>
      <c r="O23" s="16">
        <f t="shared" ca="1" si="7"/>
        <v>0.8167580711168253</v>
      </c>
      <c r="P23" s="14">
        <f t="shared" ca="1" si="14"/>
        <v>2.753033769581914E-3</v>
      </c>
      <c r="Q23" s="14"/>
      <c r="R23" s="14">
        <v>23</v>
      </c>
      <c r="S23" s="14" t="s">
        <v>128</v>
      </c>
    </row>
    <row r="24" spans="1:19" x14ac:dyDescent="0.2">
      <c r="A24" s="82">
        <v>26173</v>
      </c>
      <c r="B24" s="82">
        <v>-1.3113000000885222E-2</v>
      </c>
      <c r="C24" s="14"/>
      <c r="D24" s="83">
        <f t="shared" si="3"/>
        <v>2.6173000000000002</v>
      </c>
      <c r="E24" s="83">
        <f t="shared" si="3"/>
        <v>-1.3113000000885222E-2</v>
      </c>
      <c r="F24" s="16">
        <f t="shared" si="8"/>
        <v>6.8502592900000012</v>
      </c>
      <c r="G24" s="16">
        <f t="shared" si="9"/>
        <v>17.929183639717003</v>
      </c>
      <c r="H24" s="16">
        <f t="shared" si="10"/>
        <v>46.926052340231323</v>
      </c>
      <c r="I24" s="16">
        <f t="shared" si="11"/>
        <v>-3.4320654902316894E-2</v>
      </c>
      <c r="J24" s="16">
        <f t="shared" si="12"/>
        <v>-8.9827450075834009E-2</v>
      </c>
      <c r="K24" s="16">
        <f t="shared" ca="1" si="4"/>
        <v>-1.3074538270999136E-2</v>
      </c>
      <c r="L24" s="16">
        <f t="shared" ca="1" si="13"/>
        <v>1.4793046658302139E-9</v>
      </c>
      <c r="M24" s="16">
        <f t="shared" ca="1" si="5"/>
        <v>30.134712915680446</v>
      </c>
      <c r="N24" s="16">
        <f t="shared" ca="1" si="6"/>
        <v>20.241484716763232</v>
      </c>
      <c r="O24" s="16">
        <f t="shared" ca="1" si="7"/>
        <v>0.80529008322694062</v>
      </c>
      <c r="P24" s="14">
        <f t="shared" ca="1" si="14"/>
        <v>-3.8461729886085649E-5</v>
      </c>
      <c r="Q24" s="14"/>
      <c r="R24" s="14">
        <v>24</v>
      </c>
      <c r="S24" s="14" t="s">
        <v>112</v>
      </c>
    </row>
    <row r="25" spans="1:19" x14ac:dyDescent="0.2">
      <c r="A25" s="82">
        <v>26567</v>
      </c>
      <c r="B25" s="82">
        <v>-1.4927000003808644E-2</v>
      </c>
      <c r="C25" s="14"/>
      <c r="D25" s="83">
        <f t="shared" si="3"/>
        <v>2.6566999999999998</v>
      </c>
      <c r="E25" s="83">
        <f t="shared" si="3"/>
        <v>-1.4927000003808644E-2</v>
      </c>
      <c r="F25" s="16">
        <f t="shared" si="8"/>
        <v>7.0580548899999993</v>
      </c>
      <c r="G25" s="16">
        <f t="shared" si="9"/>
        <v>18.751134426262997</v>
      </c>
      <c r="H25" s="16">
        <f t="shared" si="10"/>
        <v>49.816138830252903</v>
      </c>
      <c r="I25" s="16">
        <f t="shared" si="11"/>
        <v>-3.9656560910118419E-2</v>
      </c>
      <c r="J25" s="16">
        <f t="shared" si="12"/>
        <v>-0.1053555853699116</v>
      </c>
      <c r="K25" s="16">
        <f t="shared" ca="1" si="4"/>
        <v>-1.5675092941558999E-2</v>
      </c>
      <c r="L25" s="16">
        <f t="shared" ca="1" si="13"/>
        <v>5.5964304351195706E-7</v>
      </c>
      <c r="M25" s="16">
        <f t="shared" ca="1" si="5"/>
        <v>25.110654389345783</v>
      </c>
      <c r="N25" s="16">
        <f t="shared" ca="1" si="6"/>
        <v>16.632498728116488</v>
      </c>
      <c r="O25" s="16">
        <f t="shared" ca="1" si="7"/>
        <v>0.65255476704925564</v>
      </c>
      <c r="P25" s="14">
        <f t="shared" ca="1" si="14"/>
        <v>7.4809293775035535E-4</v>
      </c>
      <c r="Q25" s="14"/>
      <c r="R25" s="14">
        <v>25</v>
      </c>
      <c r="S25" s="14" t="s">
        <v>113</v>
      </c>
    </row>
    <row r="26" spans="1:19" x14ac:dyDescent="0.2">
      <c r="A26" s="82">
        <v>27315</v>
      </c>
      <c r="B26" s="82">
        <v>-2.0935000000463333E-2</v>
      </c>
      <c r="C26" s="14"/>
      <c r="D26" s="83">
        <f t="shared" si="3"/>
        <v>2.7315</v>
      </c>
      <c r="E26" s="83">
        <f t="shared" si="3"/>
        <v>-2.0935000000463333E-2</v>
      </c>
      <c r="F26" s="16">
        <f t="shared" si="8"/>
        <v>7.4610922500000001</v>
      </c>
      <c r="G26" s="16">
        <f t="shared" si="9"/>
        <v>20.379973480875002</v>
      </c>
      <c r="H26" s="16">
        <f t="shared" si="10"/>
        <v>55.667897563010065</v>
      </c>
      <c r="I26" s="16">
        <f t="shared" si="11"/>
        <v>-5.7183952501265595E-2</v>
      </c>
      <c r="J26" s="16">
        <f t="shared" si="12"/>
        <v>-0.15619796625720697</v>
      </c>
      <c r="K26" s="16">
        <f t="shared" ca="1" si="4"/>
        <v>-1.9901576589046788E-2</v>
      </c>
      <c r="L26" s="16">
        <f t="shared" ca="1" si="13"/>
        <v>1.0679639472638101E-6</v>
      </c>
      <c r="M26" s="16">
        <f t="shared" ca="1" si="5"/>
        <v>12.477512865145414</v>
      </c>
      <c r="N26" s="16">
        <f t="shared" ca="1" si="6"/>
        <v>7.9633604215393827</v>
      </c>
      <c r="O26" s="16">
        <f t="shared" ca="1" si="7"/>
        <v>0.29956078742630676</v>
      </c>
      <c r="P26" s="14">
        <f t="shared" ca="1" si="14"/>
        <v>-1.0334234114165453E-3</v>
      </c>
      <c r="Q26" s="14"/>
      <c r="R26" s="14">
        <v>26</v>
      </c>
      <c r="S26" s="14" t="s">
        <v>129</v>
      </c>
    </row>
    <row r="27" spans="1:19" x14ac:dyDescent="0.2">
      <c r="A27" s="82">
        <v>27382</v>
      </c>
      <c r="B27" s="82">
        <v>-1.9141999997373205E-2</v>
      </c>
      <c r="C27" s="14"/>
      <c r="D27" s="83">
        <f t="shared" si="3"/>
        <v>2.7382</v>
      </c>
      <c r="E27" s="83">
        <f t="shared" si="3"/>
        <v>-1.9141999997373205E-2</v>
      </c>
      <c r="F27" s="16">
        <f t="shared" si="8"/>
        <v>7.4977392399999996</v>
      </c>
      <c r="G27" s="16">
        <f t="shared" si="9"/>
        <v>20.530309586967999</v>
      </c>
      <c r="H27" s="16">
        <f t="shared" si="10"/>
        <v>56.216093711035768</v>
      </c>
      <c r="I27" s="16">
        <f t="shared" si="11"/>
        <v>-5.2414624392807307E-2</v>
      </c>
      <c r="J27" s="16">
        <f t="shared" si="12"/>
        <v>-0.14352172451238496</v>
      </c>
      <c r="K27" s="16">
        <f t="shared" ca="1" si="4"/>
        <v>-2.0234726882700227E-2</v>
      </c>
      <c r="L27" s="16">
        <f t="shared" ca="1" si="13"/>
        <v>1.1940520459164951E-6</v>
      </c>
      <c r="M27" s="16">
        <f t="shared" ca="1" si="5"/>
        <v>11.312741347535184</v>
      </c>
      <c r="N27" s="16">
        <f t="shared" ca="1" si="6"/>
        <v>7.1832553452149188</v>
      </c>
      <c r="O27" s="16">
        <f t="shared" ca="1" si="7"/>
        <v>0.26853936866325706</v>
      </c>
      <c r="P27" s="14">
        <f t="shared" ca="1" si="14"/>
        <v>1.0927268853270222E-3</v>
      </c>
      <c r="Q27" s="14"/>
      <c r="R27" s="14"/>
      <c r="S27" s="14"/>
    </row>
    <row r="28" spans="1:19" x14ac:dyDescent="0.2">
      <c r="A28" s="82">
        <v>27408</v>
      </c>
      <c r="B28" s="82">
        <v>-2.3447999999916647E-2</v>
      </c>
      <c r="C28" s="14"/>
      <c r="D28" s="83">
        <f t="shared" si="3"/>
        <v>2.7408000000000001</v>
      </c>
      <c r="E28" s="83">
        <f t="shared" si="3"/>
        <v>-2.3447999999916647E-2</v>
      </c>
      <c r="F28" s="16">
        <f t="shared" si="8"/>
        <v>7.5119846400000005</v>
      </c>
      <c r="G28" s="16">
        <f t="shared" si="9"/>
        <v>20.588847501312003</v>
      </c>
      <c r="H28" s="16">
        <f t="shared" si="10"/>
        <v>56.42991323159594</v>
      </c>
      <c r="I28" s="16">
        <f t="shared" si="11"/>
        <v>-6.4266278399771545E-2</v>
      </c>
      <c r="J28" s="16">
        <f t="shared" si="12"/>
        <v>-0.17614101583809386</v>
      </c>
      <c r="K28" s="16">
        <f t="shared" ca="1" si="4"/>
        <v>-2.0361997586823E-2</v>
      </c>
      <c r="L28" s="16">
        <f t="shared" ca="1" si="13"/>
        <v>9.5234108936198119E-6</v>
      </c>
      <c r="M28" s="16">
        <f t="shared" ca="1" si="5"/>
        <v>10.865462200428761</v>
      </c>
      <c r="N28" s="16">
        <f t="shared" ca="1" si="6"/>
        <v>6.8845577865234393</v>
      </c>
      <c r="O28" s="16">
        <f t="shared" ca="1" si="7"/>
        <v>0.25669829324255022</v>
      </c>
      <c r="P28" s="14">
        <f t="shared" ca="1" si="14"/>
        <v>-3.086002413093647E-3</v>
      </c>
      <c r="Q28" s="14"/>
      <c r="R28" s="14"/>
      <c r="S28" s="14"/>
    </row>
    <row r="29" spans="1:19" x14ac:dyDescent="0.2">
      <c r="A29" s="82">
        <v>28308</v>
      </c>
      <c r="B29" s="82">
        <v>-2.4617999995825812E-2</v>
      </c>
      <c r="C29" s="14"/>
      <c r="D29" s="83">
        <f t="shared" si="3"/>
        <v>2.8308</v>
      </c>
      <c r="E29" s="83">
        <f t="shared" si="3"/>
        <v>-2.4617999995825812E-2</v>
      </c>
      <c r="F29" s="16">
        <f t="shared" si="8"/>
        <v>8.0134286400000008</v>
      </c>
      <c r="G29" s="16">
        <f t="shared" si="9"/>
        <v>22.684413794112</v>
      </c>
      <c r="H29" s="16">
        <f t="shared" si="10"/>
        <v>64.215038568372265</v>
      </c>
      <c r="I29" s="16">
        <f t="shared" si="11"/>
        <v>-6.9688634388183707E-2</v>
      </c>
      <c r="J29" s="16">
        <f t="shared" si="12"/>
        <v>-0.19727458622607044</v>
      </c>
      <c r="K29" s="16">
        <f t="shared" ca="1" si="4"/>
        <v>-2.4074228499944672E-2</v>
      </c>
      <c r="L29" s="16">
        <f t="shared" ca="1" si="13"/>
        <v>2.9568743973281283E-7</v>
      </c>
      <c r="M29" s="16">
        <f t="shared" ca="1" si="5"/>
        <v>0.17221117117491327</v>
      </c>
      <c r="N29" s="16">
        <f t="shared" ca="1" si="6"/>
        <v>5.2010092665472511E-2</v>
      </c>
      <c r="O29" s="16">
        <f t="shared" ca="1" si="7"/>
        <v>3.4147313609241182E-4</v>
      </c>
      <c r="P29" s="14">
        <f t="shared" ca="1" si="14"/>
        <v>-5.4377149588114015E-4</v>
      </c>
      <c r="Q29" s="14"/>
      <c r="R29" s="14"/>
      <c r="S29" s="14"/>
    </row>
    <row r="30" spans="1:19" x14ac:dyDescent="0.2">
      <c r="A30" s="82">
        <v>28626</v>
      </c>
      <c r="B30" s="82">
        <v>-2.6006000000052154E-2</v>
      </c>
      <c r="C30" s="14"/>
      <c r="D30" s="83">
        <f t="shared" si="3"/>
        <v>2.8626</v>
      </c>
      <c r="E30" s="83">
        <f t="shared" si="3"/>
        <v>-2.6006000000052154E-2</v>
      </c>
      <c r="F30" s="16">
        <f t="shared" si="8"/>
        <v>8.1944787600000009</v>
      </c>
      <c r="G30" s="16">
        <f t="shared" si="9"/>
        <v>23.457514898376004</v>
      </c>
      <c r="H30" s="16">
        <f t="shared" si="10"/>
        <v>67.149482148091153</v>
      </c>
      <c r="I30" s="16">
        <f t="shared" si="11"/>
        <v>-7.4444775600149296E-2</v>
      </c>
      <c r="J30" s="16">
        <f t="shared" si="12"/>
        <v>-0.21310561463298738</v>
      </c>
      <c r="K30" s="16">
        <f t="shared" ca="1" si="4"/>
        <v>-2.5063674163835925E-2</v>
      </c>
      <c r="L30" s="16">
        <f t="shared" ca="1" si="13"/>
        <v>8.8797798160061526E-7</v>
      </c>
      <c r="M30" s="16">
        <f t="shared" ca="1" si="5"/>
        <v>0.74251372823245498</v>
      </c>
      <c r="N30" s="16">
        <f t="shared" ca="1" si="6"/>
        <v>0.68214614900057402</v>
      </c>
      <c r="O30" s="16">
        <f t="shared" ca="1" si="7"/>
        <v>3.8031564183080339E-2</v>
      </c>
      <c r="P30" s="14">
        <f t="shared" ca="1" si="14"/>
        <v>-9.4232583621622901E-4</v>
      </c>
      <c r="Q30" s="14"/>
      <c r="R30" s="14"/>
      <c r="S30" s="14"/>
    </row>
    <row r="31" spans="1:19" x14ac:dyDescent="0.2">
      <c r="A31" s="82">
        <v>29424</v>
      </c>
      <c r="B31" s="82">
        <v>-2.6443999995535705E-2</v>
      </c>
      <c r="C31" s="14"/>
      <c r="D31" s="83">
        <f t="shared" si="3"/>
        <v>2.9424000000000001</v>
      </c>
      <c r="E31" s="83">
        <f t="shared" si="3"/>
        <v>-2.6443999995535705E-2</v>
      </c>
      <c r="F31" s="16">
        <f t="shared" si="8"/>
        <v>8.6577177600000006</v>
      </c>
      <c r="G31" s="16">
        <f t="shared" si="9"/>
        <v>25.474468737024004</v>
      </c>
      <c r="H31" s="16">
        <f t="shared" si="10"/>
        <v>74.956076811819429</v>
      </c>
      <c r="I31" s="16">
        <f t="shared" si="11"/>
        <v>-7.7808825586864264E-2</v>
      </c>
      <c r="J31" s="16">
        <f t="shared" si="12"/>
        <v>-0.22894468840678942</v>
      </c>
      <c r="K31" s="16">
        <f t="shared" ca="1" si="4"/>
        <v>-2.6805772020194851E-2</v>
      </c>
      <c r="L31" s="16">
        <f t="shared" ca="1" si="13"/>
        <v>1.3087899782597778E-7</v>
      </c>
      <c r="M31" s="16">
        <f t="shared" ca="1" si="5"/>
        <v>21.716168093940738</v>
      </c>
      <c r="N31" s="16">
        <f t="shared" ca="1" si="6"/>
        <v>15.585419291521495</v>
      </c>
      <c r="O31" s="16">
        <f t="shared" ca="1" si="7"/>
        <v>0.68072065391244341</v>
      </c>
      <c r="P31" s="14">
        <f t="shared" ca="1" si="14"/>
        <v>3.6177202465914604E-4</v>
      </c>
      <c r="Q31" s="14"/>
      <c r="R31" s="14"/>
      <c r="S31" s="14"/>
    </row>
    <row r="32" spans="1:19" x14ac:dyDescent="0.2">
      <c r="A32" s="82">
        <v>30264</v>
      </c>
      <c r="B32" s="82">
        <v>-2.648399999452522E-2</v>
      </c>
      <c r="C32" s="14"/>
      <c r="D32" s="83">
        <f t="shared" si="3"/>
        <v>3.0264000000000002</v>
      </c>
      <c r="E32" s="83">
        <f t="shared" si="3"/>
        <v>-2.648399999452522E-2</v>
      </c>
      <c r="F32" s="16">
        <f t="shared" si="8"/>
        <v>9.1590969600000012</v>
      </c>
      <c r="G32" s="16">
        <f t="shared" si="9"/>
        <v>27.719091039744004</v>
      </c>
      <c r="H32" s="16">
        <f t="shared" si="10"/>
        <v>83.889057122681265</v>
      </c>
      <c r="I32" s="16">
        <f t="shared" si="11"/>
        <v>-8.0151177583431127E-2</v>
      </c>
      <c r="J32" s="16">
        <f t="shared" si="12"/>
        <v>-0.24256952383849598</v>
      </c>
      <c r="K32" s="16">
        <f t="shared" ca="1" si="4"/>
        <v>-2.7494951200492945E-2</v>
      </c>
      <c r="L32" s="16">
        <f t="shared" ca="1" si="13"/>
        <v>1.0220223408475976E-6</v>
      </c>
      <c r="M32" s="16">
        <f t="shared" ca="1" si="5"/>
        <v>91.719887846320134</v>
      </c>
      <c r="N32" s="16">
        <f t="shared" ca="1" si="6"/>
        <v>63.537892578585051</v>
      </c>
      <c r="O32" s="16">
        <f t="shared" ca="1" si="7"/>
        <v>2.6697354599023209</v>
      </c>
      <c r="P32" s="14">
        <f t="shared" ca="1" si="14"/>
        <v>1.010951205967725E-3</v>
      </c>
      <c r="Q32" s="14"/>
      <c r="R32" s="14"/>
      <c r="S32" s="14"/>
    </row>
    <row r="33" spans="1:19" x14ac:dyDescent="0.2">
      <c r="A33" s="82"/>
      <c r="B33" s="82"/>
      <c r="C33" s="14"/>
      <c r="D33" s="83">
        <f t="shared" si="3"/>
        <v>0</v>
      </c>
      <c r="E33" s="83">
        <f t="shared" si="3"/>
        <v>0</v>
      </c>
      <c r="F33" s="16">
        <f t="shared" si="8"/>
        <v>0</v>
      </c>
      <c r="G33" s="16">
        <f t="shared" si="9"/>
        <v>0</v>
      </c>
      <c r="H33" s="16">
        <f t="shared" si="10"/>
        <v>0</v>
      </c>
      <c r="I33" s="16">
        <f t="shared" si="11"/>
        <v>0</v>
      </c>
      <c r="J33" s="16">
        <f t="shared" si="12"/>
        <v>0</v>
      </c>
      <c r="K33" s="16">
        <f t="shared" ca="1" si="4"/>
        <v>0.73811928246019431</v>
      </c>
      <c r="L33" s="16">
        <f t="shared" ca="1" si="13"/>
        <v>0.54482007513955211</v>
      </c>
      <c r="M33" s="16">
        <f t="shared" ca="1" si="5"/>
        <v>182334.74337849382</v>
      </c>
      <c r="N33" s="16">
        <f t="shared" ca="1" si="6"/>
        <v>115602.16546828154</v>
      </c>
      <c r="O33" s="16">
        <f t="shared" ca="1" si="7"/>
        <v>4458.2774915373448</v>
      </c>
      <c r="P33" s="14">
        <f t="shared" ca="1" si="14"/>
        <v>-0.73811928246019431</v>
      </c>
      <c r="Q33" s="14"/>
      <c r="R33" s="14"/>
      <c r="S33" s="14"/>
    </row>
    <row r="34" spans="1:19" x14ac:dyDescent="0.2">
      <c r="A34" s="82"/>
      <c r="B34" s="82"/>
      <c r="C34" s="14"/>
      <c r="D34" s="83">
        <f t="shared" si="3"/>
        <v>0</v>
      </c>
      <c r="E34" s="83">
        <f t="shared" si="3"/>
        <v>0</v>
      </c>
      <c r="F34" s="16">
        <f t="shared" si="8"/>
        <v>0</v>
      </c>
      <c r="G34" s="16">
        <f t="shared" si="9"/>
        <v>0</v>
      </c>
      <c r="H34" s="16">
        <f t="shared" si="10"/>
        <v>0</v>
      </c>
      <c r="I34" s="16">
        <f t="shared" si="11"/>
        <v>0</v>
      </c>
      <c r="J34" s="16">
        <f t="shared" si="12"/>
        <v>0</v>
      </c>
      <c r="K34" s="16">
        <f t="shared" ca="1" si="4"/>
        <v>0.73811928246019431</v>
      </c>
      <c r="L34" s="16">
        <f t="shared" ca="1" si="13"/>
        <v>0.54482007513955211</v>
      </c>
      <c r="M34" s="16">
        <f t="shared" ca="1" si="5"/>
        <v>182334.74337849382</v>
      </c>
      <c r="N34" s="16">
        <f t="shared" ca="1" si="6"/>
        <v>115602.16546828154</v>
      </c>
      <c r="O34" s="16">
        <f t="shared" ca="1" si="7"/>
        <v>4458.2774915373448</v>
      </c>
      <c r="P34" s="14">
        <f t="shared" ca="1" si="14"/>
        <v>-0.73811928246019431</v>
      </c>
      <c r="Q34" s="14"/>
      <c r="R34" s="14"/>
      <c r="S34" s="14"/>
    </row>
    <row r="35" spans="1:19" x14ac:dyDescent="0.2">
      <c r="A35" s="82"/>
      <c r="B35" s="82"/>
      <c r="C35" s="14"/>
      <c r="D35" s="83">
        <f t="shared" si="3"/>
        <v>0</v>
      </c>
      <c r="E35" s="83">
        <f t="shared" si="3"/>
        <v>0</v>
      </c>
      <c r="F35" s="16">
        <f t="shared" si="8"/>
        <v>0</v>
      </c>
      <c r="G35" s="16">
        <f t="shared" si="9"/>
        <v>0</v>
      </c>
      <c r="H35" s="16">
        <f t="shared" si="10"/>
        <v>0</v>
      </c>
      <c r="I35" s="16">
        <f t="shared" si="11"/>
        <v>0</v>
      </c>
      <c r="J35" s="16">
        <f t="shared" si="12"/>
        <v>0</v>
      </c>
      <c r="K35" s="16">
        <f t="shared" ca="1" si="4"/>
        <v>0.73811928246019431</v>
      </c>
      <c r="L35" s="16">
        <f t="shared" ca="1" si="13"/>
        <v>0.54482007513955211</v>
      </c>
      <c r="M35" s="16">
        <f t="shared" ca="1" si="5"/>
        <v>182334.74337849382</v>
      </c>
      <c r="N35" s="16">
        <f t="shared" ca="1" si="6"/>
        <v>115602.16546828154</v>
      </c>
      <c r="O35" s="16">
        <f t="shared" ca="1" si="7"/>
        <v>4458.2774915373448</v>
      </c>
      <c r="P35" s="14">
        <f t="shared" ca="1" si="14"/>
        <v>-0.73811928246019431</v>
      </c>
      <c r="Q35" s="14"/>
      <c r="R35" s="14"/>
      <c r="S35" s="14"/>
    </row>
    <row r="36" spans="1:19" x14ac:dyDescent="0.2">
      <c r="A36" s="82"/>
      <c r="B36" s="82"/>
      <c r="C36" s="14"/>
      <c r="D36" s="83">
        <f t="shared" si="3"/>
        <v>0</v>
      </c>
      <c r="E36" s="83">
        <f t="shared" si="3"/>
        <v>0</v>
      </c>
      <c r="F36" s="16">
        <f t="shared" si="8"/>
        <v>0</v>
      </c>
      <c r="G36" s="16">
        <f t="shared" si="9"/>
        <v>0</v>
      </c>
      <c r="H36" s="16">
        <f t="shared" si="10"/>
        <v>0</v>
      </c>
      <c r="I36" s="16">
        <f t="shared" si="11"/>
        <v>0</v>
      </c>
      <c r="J36" s="16">
        <f t="shared" si="12"/>
        <v>0</v>
      </c>
      <c r="K36" s="16">
        <f t="shared" ca="1" si="4"/>
        <v>0.73811928246019431</v>
      </c>
      <c r="L36" s="16">
        <f t="shared" ca="1" si="13"/>
        <v>0.54482007513955211</v>
      </c>
      <c r="M36" s="16">
        <f t="shared" ca="1" si="5"/>
        <v>182334.74337849382</v>
      </c>
      <c r="N36" s="16">
        <f t="shared" ca="1" si="6"/>
        <v>115602.16546828154</v>
      </c>
      <c r="O36" s="16">
        <f t="shared" ca="1" si="7"/>
        <v>4458.2774915373448</v>
      </c>
      <c r="P36" s="14">
        <f t="shared" ca="1" si="14"/>
        <v>-0.73811928246019431</v>
      </c>
      <c r="Q36" s="14"/>
      <c r="R36" s="14"/>
      <c r="S36" s="14"/>
    </row>
    <row r="37" spans="1:19" x14ac:dyDescent="0.2">
      <c r="A37" s="82"/>
      <c r="B37" s="82"/>
      <c r="C37" s="14"/>
      <c r="D37" s="83">
        <f t="shared" si="3"/>
        <v>0</v>
      </c>
      <c r="E37" s="83">
        <f t="shared" si="3"/>
        <v>0</v>
      </c>
      <c r="F37" s="16">
        <f t="shared" si="8"/>
        <v>0</v>
      </c>
      <c r="G37" s="16">
        <f t="shared" si="9"/>
        <v>0</v>
      </c>
      <c r="H37" s="16">
        <f t="shared" si="10"/>
        <v>0</v>
      </c>
      <c r="I37" s="16">
        <f t="shared" si="11"/>
        <v>0</v>
      </c>
      <c r="J37" s="16">
        <f t="shared" si="12"/>
        <v>0</v>
      </c>
      <c r="K37" s="16">
        <f t="shared" ca="1" si="4"/>
        <v>0.73811928246019431</v>
      </c>
      <c r="L37" s="16">
        <f t="shared" ca="1" si="13"/>
        <v>0.54482007513955211</v>
      </c>
      <c r="M37" s="16">
        <f t="shared" ca="1" si="5"/>
        <v>182334.74337849382</v>
      </c>
      <c r="N37" s="16">
        <f t="shared" ca="1" si="6"/>
        <v>115602.16546828154</v>
      </c>
      <c r="O37" s="16">
        <f t="shared" ca="1" si="7"/>
        <v>4458.2774915373448</v>
      </c>
      <c r="P37" s="14">
        <f t="shared" ca="1" si="14"/>
        <v>-0.73811928246019431</v>
      </c>
      <c r="Q37" s="14"/>
      <c r="R37" s="14"/>
      <c r="S37" s="14"/>
    </row>
    <row r="38" spans="1:19" x14ac:dyDescent="0.2">
      <c r="A38" s="82"/>
      <c r="B38" s="82"/>
      <c r="C38" s="14"/>
      <c r="D38" s="83">
        <f t="shared" si="3"/>
        <v>0</v>
      </c>
      <c r="E38" s="83">
        <f t="shared" si="3"/>
        <v>0</v>
      </c>
      <c r="F38" s="16">
        <f t="shared" si="8"/>
        <v>0</v>
      </c>
      <c r="G38" s="16">
        <f t="shared" si="9"/>
        <v>0</v>
      </c>
      <c r="H38" s="16">
        <f t="shared" si="10"/>
        <v>0</v>
      </c>
      <c r="I38" s="16">
        <f t="shared" si="11"/>
        <v>0</v>
      </c>
      <c r="J38" s="16">
        <f t="shared" si="12"/>
        <v>0</v>
      </c>
      <c r="K38" s="16">
        <f t="shared" ca="1" si="4"/>
        <v>0.73811928246019431</v>
      </c>
      <c r="L38" s="16">
        <f t="shared" ca="1" si="13"/>
        <v>0.54482007513955211</v>
      </c>
      <c r="M38" s="16">
        <f t="shared" ca="1" si="5"/>
        <v>182334.74337849382</v>
      </c>
      <c r="N38" s="16">
        <f t="shared" ca="1" si="6"/>
        <v>115602.16546828154</v>
      </c>
      <c r="O38" s="16">
        <f t="shared" ca="1" si="7"/>
        <v>4458.2774915373448</v>
      </c>
      <c r="P38" s="14">
        <f t="shared" ca="1" si="14"/>
        <v>-0.73811928246019431</v>
      </c>
      <c r="Q38" s="14"/>
      <c r="R38" s="14"/>
      <c r="S38" s="14"/>
    </row>
    <row r="39" spans="1:19" x14ac:dyDescent="0.2">
      <c r="A39" s="82"/>
      <c r="B39" s="82"/>
      <c r="C39" s="14"/>
      <c r="D39" s="83">
        <f t="shared" si="3"/>
        <v>0</v>
      </c>
      <c r="E39" s="83">
        <f t="shared" si="3"/>
        <v>0</v>
      </c>
      <c r="F39" s="16">
        <f t="shared" si="8"/>
        <v>0</v>
      </c>
      <c r="G39" s="16">
        <f t="shared" si="9"/>
        <v>0</v>
      </c>
      <c r="H39" s="16">
        <f t="shared" si="10"/>
        <v>0</v>
      </c>
      <c r="I39" s="16">
        <f t="shared" si="11"/>
        <v>0</v>
      </c>
      <c r="J39" s="16">
        <f t="shared" si="12"/>
        <v>0</v>
      </c>
      <c r="K39" s="16">
        <f t="shared" ca="1" si="4"/>
        <v>0.73811928246019431</v>
      </c>
      <c r="L39" s="16">
        <f t="shared" ca="1" si="13"/>
        <v>0.54482007513955211</v>
      </c>
      <c r="M39" s="16">
        <f t="shared" ca="1" si="5"/>
        <v>182334.74337849382</v>
      </c>
      <c r="N39" s="16">
        <f t="shared" ca="1" si="6"/>
        <v>115602.16546828154</v>
      </c>
      <c r="O39" s="16">
        <f t="shared" ca="1" si="7"/>
        <v>4458.2774915373448</v>
      </c>
      <c r="P39" s="14">
        <f t="shared" ca="1" si="14"/>
        <v>-0.73811928246019431</v>
      </c>
      <c r="Q39" s="14"/>
      <c r="R39" s="14"/>
      <c r="S39" s="14"/>
    </row>
    <row r="40" spans="1:19" x14ac:dyDescent="0.2">
      <c r="A40" s="82"/>
      <c r="B40" s="82"/>
      <c r="C40" s="14"/>
      <c r="D40" s="83">
        <f t="shared" si="3"/>
        <v>0</v>
      </c>
      <c r="E40" s="83">
        <f t="shared" si="3"/>
        <v>0</v>
      </c>
      <c r="F40" s="16">
        <f t="shared" si="8"/>
        <v>0</v>
      </c>
      <c r="G40" s="16">
        <f t="shared" si="9"/>
        <v>0</v>
      </c>
      <c r="H40" s="16">
        <f t="shared" si="10"/>
        <v>0</v>
      </c>
      <c r="I40" s="16">
        <f t="shared" si="11"/>
        <v>0</v>
      </c>
      <c r="J40" s="16">
        <f t="shared" si="12"/>
        <v>0</v>
      </c>
      <c r="K40" s="16">
        <f t="shared" ca="1" si="4"/>
        <v>0.73811928246019431</v>
      </c>
      <c r="L40" s="16">
        <f t="shared" ca="1" si="13"/>
        <v>0.54482007513955211</v>
      </c>
      <c r="M40" s="16">
        <f t="shared" ca="1" si="5"/>
        <v>182334.74337849382</v>
      </c>
      <c r="N40" s="16">
        <f t="shared" ca="1" si="6"/>
        <v>115602.16546828154</v>
      </c>
      <c r="O40" s="16">
        <f t="shared" ca="1" si="7"/>
        <v>4458.2774915373448</v>
      </c>
      <c r="P40" s="14">
        <f t="shared" ca="1" si="14"/>
        <v>-0.73811928246019431</v>
      </c>
      <c r="Q40" s="14"/>
      <c r="R40" s="14"/>
      <c r="S40" s="14"/>
    </row>
    <row r="41" spans="1:19" x14ac:dyDescent="0.2">
      <c r="A41" s="82"/>
      <c r="B41" s="82"/>
      <c r="C41" s="14"/>
      <c r="D41" s="83">
        <f t="shared" si="3"/>
        <v>0</v>
      </c>
      <c r="E41" s="83">
        <f t="shared" si="3"/>
        <v>0</v>
      </c>
      <c r="F41" s="16">
        <f t="shared" si="8"/>
        <v>0</v>
      </c>
      <c r="G41" s="16">
        <f t="shared" si="9"/>
        <v>0</v>
      </c>
      <c r="H41" s="16">
        <f t="shared" si="10"/>
        <v>0</v>
      </c>
      <c r="I41" s="16">
        <f t="shared" si="11"/>
        <v>0</v>
      </c>
      <c r="J41" s="16">
        <f t="shared" si="12"/>
        <v>0</v>
      </c>
      <c r="K41" s="16">
        <f t="shared" ca="1" si="4"/>
        <v>0.73811928246019431</v>
      </c>
      <c r="L41" s="16">
        <f t="shared" ca="1" si="13"/>
        <v>0.54482007513955211</v>
      </c>
      <c r="M41" s="16">
        <f t="shared" ca="1" si="5"/>
        <v>182334.74337849382</v>
      </c>
      <c r="N41" s="16">
        <f t="shared" ca="1" si="6"/>
        <v>115602.16546828154</v>
      </c>
      <c r="O41" s="16">
        <f t="shared" ca="1" si="7"/>
        <v>4458.2774915373448</v>
      </c>
      <c r="P41" s="14">
        <f t="shared" ca="1" si="14"/>
        <v>-0.73811928246019431</v>
      </c>
      <c r="Q41" s="14"/>
      <c r="R41" s="14"/>
      <c r="S41" s="14"/>
    </row>
    <row r="42" spans="1:19" x14ac:dyDescent="0.2">
      <c r="A42" s="82"/>
      <c r="B42" s="82"/>
      <c r="C42" s="14"/>
      <c r="D42" s="83">
        <f t="shared" si="3"/>
        <v>0</v>
      </c>
      <c r="E42" s="83">
        <f t="shared" si="3"/>
        <v>0</v>
      </c>
      <c r="F42" s="16">
        <f t="shared" si="8"/>
        <v>0</v>
      </c>
      <c r="G42" s="16">
        <f t="shared" si="9"/>
        <v>0</v>
      </c>
      <c r="H42" s="16">
        <f t="shared" si="10"/>
        <v>0</v>
      </c>
      <c r="I42" s="16">
        <f t="shared" si="11"/>
        <v>0</v>
      </c>
      <c r="J42" s="16">
        <f t="shared" si="12"/>
        <v>0</v>
      </c>
      <c r="K42" s="16">
        <f t="shared" ca="1" si="4"/>
        <v>0.73811928246019431</v>
      </c>
      <c r="L42" s="16">
        <f t="shared" ca="1" si="13"/>
        <v>0.54482007513955211</v>
      </c>
      <c r="M42" s="16">
        <f t="shared" ca="1" si="5"/>
        <v>182334.74337849382</v>
      </c>
      <c r="N42" s="16">
        <f t="shared" ca="1" si="6"/>
        <v>115602.16546828154</v>
      </c>
      <c r="O42" s="16">
        <f t="shared" ca="1" si="7"/>
        <v>4458.2774915373448</v>
      </c>
      <c r="P42" s="14">
        <f t="shared" ca="1" si="14"/>
        <v>-0.73811928246019431</v>
      </c>
      <c r="Q42" s="14"/>
      <c r="R42" s="14"/>
      <c r="S42" s="14"/>
    </row>
    <row r="43" spans="1:19" x14ac:dyDescent="0.2">
      <c r="A43" s="82"/>
      <c r="B43" s="82"/>
      <c r="C43" s="14"/>
      <c r="D43" s="83">
        <f t="shared" si="3"/>
        <v>0</v>
      </c>
      <c r="E43" s="83">
        <f t="shared" si="3"/>
        <v>0</v>
      </c>
      <c r="F43" s="16">
        <f t="shared" si="8"/>
        <v>0</v>
      </c>
      <c r="G43" s="16">
        <f t="shared" si="9"/>
        <v>0</v>
      </c>
      <c r="H43" s="16">
        <f t="shared" si="10"/>
        <v>0</v>
      </c>
      <c r="I43" s="16">
        <f t="shared" si="11"/>
        <v>0</v>
      </c>
      <c r="J43" s="16">
        <f t="shared" si="12"/>
        <v>0</v>
      </c>
      <c r="K43" s="16">
        <f t="shared" ca="1" si="4"/>
        <v>0.73811928246019431</v>
      </c>
      <c r="L43" s="16">
        <f t="shared" ca="1" si="13"/>
        <v>0.54482007513955211</v>
      </c>
      <c r="M43" s="16">
        <f t="shared" ca="1" si="5"/>
        <v>182334.74337849382</v>
      </c>
      <c r="N43" s="16">
        <f t="shared" ca="1" si="6"/>
        <v>115602.16546828154</v>
      </c>
      <c r="O43" s="16">
        <f t="shared" ca="1" si="7"/>
        <v>4458.2774915373448</v>
      </c>
      <c r="P43" s="14">
        <f t="shared" ca="1" si="14"/>
        <v>-0.73811928246019431</v>
      </c>
      <c r="Q43" s="14"/>
      <c r="R43" s="14"/>
      <c r="S43" s="14"/>
    </row>
    <row r="44" spans="1:19" x14ac:dyDescent="0.2">
      <c r="A44" s="82"/>
      <c r="B44" s="82"/>
      <c r="C44" s="14"/>
      <c r="D44" s="83">
        <f t="shared" si="3"/>
        <v>0</v>
      </c>
      <c r="E44" s="83">
        <f t="shared" si="3"/>
        <v>0</v>
      </c>
      <c r="F44" s="16">
        <f t="shared" si="8"/>
        <v>0</v>
      </c>
      <c r="G44" s="16">
        <f t="shared" si="9"/>
        <v>0</v>
      </c>
      <c r="H44" s="16">
        <f t="shared" si="10"/>
        <v>0</v>
      </c>
      <c r="I44" s="16">
        <f t="shared" si="11"/>
        <v>0</v>
      </c>
      <c r="J44" s="16">
        <f t="shared" si="12"/>
        <v>0</v>
      </c>
      <c r="K44" s="16">
        <f t="shared" ca="1" si="4"/>
        <v>0.73811928246019431</v>
      </c>
      <c r="L44" s="16">
        <f t="shared" ca="1" si="13"/>
        <v>0.54482007513955211</v>
      </c>
      <c r="M44" s="16">
        <f t="shared" ca="1" si="5"/>
        <v>182334.74337849382</v>
      </c>
      <c r="N44" s="16">
        <f t="shared" ca="1" si="6"/>
        <v>115602.16546828154</v>
      </c>
      <c r="O44" s="16">
        <f t="shared" ca="1" si="7"/>
        <v>4458.2774915373448</v>
      </c>
      <c r="P44" s="14">
        <f t="shared" ca="1" si="14"/>
        <v>-0.73811928246019431</v>
      </c>
      <c r="Q44" s="14"/>
      <c r="R44" s="14"/>
      <c r="S44" s="14"/>
    </row>
    <row r="45" spans="1:19" x14ac:dyDescent="0.2">
      <c r="A45" s="82"/>
      <c r="B45" s="82"/>
      <c r="C45" s="14"/>
      <c r="D45" s="83">
        <f t="shared" si="3"/>
        <v>0</v>
      </c>
      <c r="E45" s="83">
        <f t="shared" si="3"/>
        <v>0</v>
      </c>
      <c r="F45" s="16">
        <f t="shared" si="8"/>
        <v>0</v>
      </c>
      <c r="G45" s="16">
        <f t="shared" si="9"/>
        <v>0</v>
      </c>
      <c r="H45" s="16">
        <f t="shared" si="10"/>
        <v>0</v>
      </c>
      <c r="I45" s="16">
        <f t="shared" si="11"/>
        <v>0</v>
      </c>
      <c r="J45" s="16">
        <f t="shared" si="12"/>
        <v>0</v>
      </c>
      <c r="K45" s="16">
        <f t="shared" ca="1" si="4"/>
        <v>0.73811928246019431</v>
      </c>
      <c r="L45" s="16">
        <f t="shared" ca="1" si="13"/>
        <v>0.54482007513955211</v>
      </c>
      <c r="M45" s="16">
        <f t="shared" ca="1" si="5"/>
        <v>182334.74337849382</v>
      </c>
      <c r="N45" s="16">
        <f t="shared" ca="1" si="6"/>
        <v>115602.16546828154</v>
      </c>
      <c r="O45" s="16">
        <f t="shared" ca="1" si="7"/>
        <v>4458.2774915373448</v>
      </c>
      <c r="P45" s="14">
        <f t="shared" ca="1" si="14"/>
        <v>-0.73811928246019431</v>
      </c>
      <c r="Q45" s="14"/>
      <c r="R45" s="14"/>
      <c r="S45" s="14"/>
    </row>
    <row r="46" spans="1:19" x14ac:dyDescent="0.2">
      <c r="A46" s="82"/>
      <c r="B46" s="82"/>
      <c r="C46" s="14"/>
      <c r="D46" s="83">
        <f t="shared" si="3"/>
        <v>0</v>
      </c>
      <c r="E46" s="83">
        <f t="shared" si="3"/>
        <v>0</v>
      </c>
      <c r="F46" s="16">
        <f t="shared" si="8"/>
        <v>0</v>
      </c>
      <c r="G46" s="16">
        <f t="shared" si="9"/>
        <v>0</v>
      </c>
      <c r="H46" s="16">
        <f t="shared" si="10"/>
        <v>0</v>
      </c>
      <c r="I46" s="16">
        <f t="shared" si="11"/>
        <v>0</v>
      </c>
      <c r="J46" s="16">
        <f t="shared" si="12"/>
        <v>0</v>
      </c>
      <c r="K46" s="16">
        <f t="shared" ca="1" si="4"/>
        <v>0.73811928246019431</v>
      </c>
      <c r="L46" s="16">
        <f t="shared" ca="1" si="13"/>
        <v>0.54482007513955211</v>
      </c>
      <c r="M46" s="16">
        <f t="shared" ca="1" si="5"/>
        <v>182334.74337849382</v>
      </c>
      <c r="N46" s="16">
        <f t="shared" ca="1" si="6"/>
        <v>115602.16546828154</v>
      </c>
      <c r="O46" s="16">
        <f t="shared" ca="1" si="7"/>
        <v>4458.2774915373448</v>
      </c>
      <c r="P46" s="14">
        <f t="shared" ca="1" si="14"/>
        <v>-0.73811928246019431</v>
      </c>
      <c r="Q46" s="14"/>
      <c r="R46" s="14"/>
      <c r="S46" s="14"/>
    </row>
    <row r="47" spans="1:19" x14ac:dyDescent="0.2">
      <c r="A47" s="82"/>
      <c r="B47" s="82"/>
      <c r="C47" s="14"/>
      <c r="D47" s="83">
        <f t="shared" si="3"/>
        <v>0</v>
      </c>
      <c r="E47" s="83">
        <f t="shared" si="3"/>
        <v>0</v>
      </c>
      <c r="F47" s="16">
        <f t="shared" si="8"/>
        <v>0</v>
      </c>
      <c r="G47" s="16">
        <f t="shared" si="9"/>
        <v>0</v>
      </c>
      <c r="H47" s="16">
        <f t="shared" si="10"/>
        <v>0</v>
      </c>
      <c r="I47" s="16">
        <f t="shared" si="11"/>
        <v>0</v>
      </c>
      <c r="J47" s="16">
        <f t="shared" si="12"/>
        <v>0</v>
      </c>
      <c r="K47" s="16">
        <f t="shared" ca="1" si="4"/>
        <v>0.73811928246019431</v>
      </c>
      <c r="L47" s="16">
        <f t="shared" ca="1" si="13"/>
        <v>0.54482007513955211</v>
      </c>
      <c r="M47" s="16">
        <f t="shared" ca="1" si="5"/>
        <v>182334.74337849382</v>
      </c>
      <c r="N47" s="16">
        <f t="shared" ca="1" si="6"/>
        <v>115602.16546828154</v>
      </c>
      <c r="O47" s="16">
        <f t="shared" ca="1" si="7"/>
        <v>4458.2774915373448</v>
      </c>
      <c r="P47" s="14">
        <f t="shared" ca="1" si="14"/>
        <v>-0.73811928246019431</v>
      </c>
      <c r="Q47" s="14"/>
      <c r="R47" s="14"/>
      <c r="S47" s="14"/>
    </row>
    <row r="48" spans="1:19" x14ac:dyDescent="0.2">
      <c r="A48" s="82"/>
      <c r="B48" s="82"/>
      <c r="C48" s="14"/>
      <c r="D48" s="83">
        <f t="shared" si="3"/>
        <v>0</v>
      </c>
      <c r="E48" s="83">
        <f t="shared" si="3"/>
        <v>0</v>
      </c>
      <c r="F48" s="16">
        <f t="shared" si="8"/>
        <v>0</v>
      </c>
      <c r="G48" s="16">
        <f t="shared" si="9"/>
        <v>0</v>
      </c>
      <c r="H48" s="16">
        <f t="shared" si="10"/>
        <v>0</v>
      </c>
      <c r="I48" s="16">
        <f t="shared" si="11"/>
        <v>0</v>
      </c>
      <c r="J48" s="16">
        <f t="shared" si="12"/>
        <v>0</v>
      </c>
      <c r="K48" s="16">
        <f t="shared" ca="1" si="4"/>
        <v>0.73811928246019431</v>
      </c>
      <c r="L48" s="16">
        <f t="shared" ca="1" si="13"/>
        <v>0.54482007513955211</v>
      </c>
      <c r="M48" s="16">
        <f t="shared" ca="1" si="5"/>
        <v>182334.74337849382</v>
      </c>
      <c r="N48" s="16">
        <f t="shared" ca="1" si="6"/>
        <v>115602.16546828154</v>
      </c>
      <c r="O48" s="16">
        <f t="shared" ca="1" si="7"/>
        <v>4458.2774915373448</v>
      </c>
      <c r="P48" s="14">
        <f t="shared" ca="1" si="14"/>
        <v>-0.73811928246019431</v>
      </c>
      <c r="Q48" s="14"/>
      <c r="R48" s="14"/>
      <c r="S48" s="14"/>
    </row>
    <row r="49" spans="1:19" x14ac:dyDescent="0.2">
      <c r="A49" s="82"/>
      <c r="B49" s="82"/>
      <c r="C49" s="14"/>
      <c r="D49" s="83">
        <f t="shared" si="3"/>
        <v>0</v>
      </c>
      <c r="E49" s="83">
        <f t="shared" si="3"/>
        <v>0</v>
      </c>
      <c r="F49" s="16">
        <f t="shared" si="8"/>
        <v>0</v>
      </c>
      <c r="G49" s="16">
        <f t="shared" si="9"/>
        <v>0</v>
      </c>
      <c r="H49" s="16">
        <f t="shared" si="10"/>
        <v>0</v>
      </c>
      <c r="I49" s="16">
        <f t="shared" si="11"/>
        <v>0</v>
      </c>
      <c r="J49" s="16">
        <f t="shared" si="12"/>
        <v>0</v>
      </c>
      <c r="K49" s="16">
        <f t="shared" ca="1" si="4"/>
        <v>0.73811928246019431</v>
      </c>
      <c r="L49" s="16">
        <f t="shared" ca="1" si="13"/>
        <v>0.54482007513955211</v>
      </c>
      <c r="M49" s="16">
        <f t="shared" ca="1" si="5"/>
        <v>182334.74337849382</v>
      </c>
      <c r="N49" s="16">
        <f t="shared" ca="1" si="6"/>
        <v>115602.16546828154</v>
      </c>
      <c r="O49" s="16">
        <f t="shared" ca="1" si="7"/>
        <v>4458.2774915373448</v>
      </c>
      <c r="P49" s="14">
        <f t="shared" ca="1" si="14"/>
        <v>-0.73811928246019431</v>
      </c>
      <c r="Q49" s="14"/>
      <c r="R49" s="14"/>
      <c r="S49" s="14"/>
    </row>
    <row r="50" spans="1:19" x14ac:dyDescent="0.2">
      <c r="A50" s="82"/>
      <c r="B50" s="82"/>
      <c r="C50" s="14"/>
      <c r="D50" s="83">
        <f t="shared" si="3"/>
        <v>0</v>
      </c>
      <c r="E50" s="83">
        <f t="shared" si="3"/>
        <v>0</v>
      </c>
      <c r="F50" s="16">
        <f t="shared" si="8"/>
        <v>0</v>
      </c>
      <c r="G50" s="16">
        <f t="shared" si="9"/>
        <v>0</v>
      </c>
      <c r="H50" s="16">
        <f t="shared" si="10"/>
        <v>0</v>
      </c>
      <c r="I50" s="16">
        <f t="shared" si="11"/>
        <v>0</v>
      </c>
      <c r="J50" s="16">
        <f t="shared" si="12"/>
        <v>0</v>
      </c>
      <c r="K50" s="16">
        <f t="shared" ca="1" si="4"/>
        <v>0.73811928246019431</v>
      </c>
      <c r="L50" s="16">
        <f t="shared" ca="1" si="13"/>
        <v>0.54482007513955211</v>
      </c>
      <c r="M50" s="16">
        <f t="shared" ca="1" si="5"/>
        <v>182334.74337849382</v>
      </c>
      <c r="N50" s="16">
        <f t="shared" ca="1" si="6"/>
        <v>115602.16546828154</v>
      </c>
      <c r="O50" s="16">
        <f t="shared" ca="1" si="7"/>
        <v>4458.2774915373448</v>
      </c>
      <c r="P50" s="14">
        <f t="shared" ca="1" si="14"/>
        <v>-0.73811928246019431</v>
      </c>
      <c r="Q50" s="14"/>
      <c r="R50" s="14"/>
      <c r="S50" s="14"/>
    </row>
    <row r="51" spans="1:19" x14ac:dyDescent="0.2">
      <c r="A51" s="82"/>
      <c r="B51" s="82"/>
      <c r="C51" s="14"/>
      <c r="D51" s="83">
        <f t="shared" si="3"/>
        <v>0</v>
      </c>
      <c r="E51" s="83">
        <f t="shared" si="3"/>
        <v>0</v>
      </c>
      <c r="F51" s="16">
        <f t="shared" si="8"/>
        <v>0</v>
      </c>
      <c r="G51" s="16">
        <f t="shared" si="9"/>
        <v>0</v>
      </c>
      <c r="H51" s="16">
        <f t="shared" si="10"/>
        <v>0</v>
      </c>
      <c r="I51" s="16">
        <f t="shared" si="11"/>
        <v>0</v>
      </c>
      <c r="J51" s="16">
        <f t="shared" si="12"/>
        <v>0</v>
      </c>
      <c r="K51" s="16">
        <f t="shared" ca="1" si="4"/>
        <v>0.73811928246019431</v>
      </c>
      <c r="L51" s="16">
        <f t="shared" ca="1" si="13"/>
        <v>0.54482007513955211</v>
      </c>
      <c r="M51" s="16">
        <f t="shared" ca="1" si="5"/>
        <v>182334.74337849382</v>
      </c>
      <c r="N51" s="16">
        <f t="shared" ca="1" si="6"/>
        <v>115602.16546828154</v>
      </c>
      <c r="O51" s="16">
        <f t="shared" ca="1" si="7"/>
        <v>4458.2774915373448</v>
      </c>
      <c r="P51" s="14">
        <f t="shared" ca="1" si="14"/>
        <v>-0.73811928246019431</v>
      </c>
      <c r="Q51" s="14"/>
      <c r="R51" s="14"/>
      <c r="S51" s="14"/>
    </row>
    <row r="52" spans="1:19" x14ac:dyDescent="0.2">
      <c r="A52" s="82"/>
      <c r="B52" s="82"/>
      <c r="C52" s="14"/>
      <c r="D52" s="83">
        <f t="shared" si="3"/>
        <v>0</v>
      </c>
      <c r="E52" s="83">
        <f t="shared" si="3"/>
        <v>0</v>
      </c>
      <c r="F52" s="16">
        <f t="shared" si="8"/>
        <v>0</v>
      </c>
      <c r="G52" s="16">
        <f t="shared" si="9"/>
        <v>0</v>
      </c>
      <c r="H52" s="16">
        <f t="shared" si="10"/>
        <v>0</v>
      </c>
      <c r="I52" s="16">
        <f t="shared" si="11"/>
        <v>0</v>
      </c>
      <c r="J52" s="16">
        <f t="shared" si="12"/>
        <v>0</v>
      </c>
      <c r="K52" s="16">
        <f t="shared" ca="1" si="4"/>
        <v>0.73811928246019431</v>
      </c>
      <c r="L52" s="16">
        <f t="shared" ca="1" si="13"/>
        <v>0.54482007513955211</v>
      </c>
      <c r="M52" s="16">
        <f t="shared" ca="1" si="5"/>
        <v>182334.74337849382</v>
      </c>
      <c r="N52" s="16">
        <f t="shared" ca="1" si="6"/>
        <v>115602.16546828154</v>
      </c>
      <c r="O52" s="16">
        <f t="shared" ca="1" si="7"/>
        <v>4458.2774915373448</v>
      </c>
      <c r="P52" s="14">
        <f t="shared" ca="1" si="14"/>
        <v>-0.73811928246019431</v>
      </c>
      <c r="Q52" s="14"/>
      <c r="R52" s="14"/>
      <c r="S52" s="14"/>
    </row>
    <row r="53" spans="1:19" x14ac:dyDescent="0.2">
      <c r="A53" s="82"/>
      <c r="B53" s="82"/>
      <c r="C53" s="14"/>
      <c r="D53" s="83">
        <f t="shared" ref="D53:E84" si="15">A53/A$18</f>
        <v>0</v>
      </c>
      <c r="E53" s="83">
        <f t="shared" si="15"/>
        <v>0</v>
      </c>
      <c r="F53" s="16">
        <f t="shared" si="8"/>
        <v>0</v>
      </c>
      <c r="G53" s="16">
        <f t="shared" si="9"/>
        <v>0</v>
      </c>
      <c r="H53" s="16">
        <f t="shared" si="10"/>
        <v>0</v>
      </c>
      <c r="I53" s="16">
        <f t="shared" si="11"/>
        <v>0</v>
      </c>
      <c r="J53" s="16">
        <f t="shared" si="12"/>
        <v>0</v>
      </c>
      <c r="K53" s="16">
        <f t="shared" ref="K53:K84" ca="1" si="16">+E$4+E$5*D53+E$6*D53^2</f>
        <v>0.73811928246019431</v>
      </c>
      <c r="L53" s="16">
        <f t="shared" ca="1" si="13"/>
        <v>0.54482007513955211</v>
      </c>
      <c r="M53" s="16">
        <f t="shared" ca="1" si="5"/>
        <v>182334.74337849382</v>
      </c>
      <c r="N53" s="16">
        <f t="shared" ca="1" si="6"/>
        <v>115602.16546828154</v>
      </c>
      <c r="O53" s="16">
        <f t="shared" ca="1" si="7"/>
        <v>4458.2774915373448</v>
      </c>
      <c r="P53" s="14">
        <f t="shared" ca="1" si="14"/>
        <v>-0.73811928246019431</v>
      </c>
      <c r="Q53" s="14"/>
      <c r="R53" s="14"/>
      <c r="S53" s="14"/>
    </row>
    <row r="54" spans="1:19" x14ac:dyDescent="0.2">
      <c r="A54" s="82"/>
      <c r="B54" s="82"/>
      <c r="C54" s="14"/>
      <c r="D54" s="83">
        <f t="shared" si="15"/>
        <v>0</v>
      </c>
      <c r="E54" s="83">
        <f t="shared" si="15"/>
        <v>0</v>
      </c>
      <c r="F54" s="16">
        <f t="shared" si="8"/>
        <v>0</v>
      </c>
      <c r="G54" s="16">
        <f t="shared" si="9"/>
        <v>0</v>
      </c>
      <c r="H54" s="16">
        <f t="shared" si="10"/>
        <v>0</v>
      </c>
      <c r="I54" s="16">
        <f t="shared" si="11"/>
        <v>0</v>
      </c>
      <c r="J54" s="16">
        <f t="shared" si="12"/>
        <v>0</v>
      </c>
      <c r="K54" s="16">
        <f t="shared" ca="1" si="16"/>
        <v>0.73811928246019431</v>
      </c>
      <c r="L54" s="16">
        <f t="shared" ca="1" si="13"/>
        <v>0.54482007513955211</v>
      </c>
      <c r="M54" s="16">
        <f t="shared" ca="1" si="5"/>
        <v>182334.74337849382</v>
      </c>
      <c r="N54" s="16">
        <f t="shared" ca="1" si="6"/>
        <v>115602.16546828154</v>
      </c>
      <c r="O54" s="16">
        <f t="shared" ca="1" si="7"/>
        <v>4458.2774915373448</v>
      </c>
      <c r="P54" s="14">
        <f t="shared" ca="1" si="14"/>
        <v>-0.73811928246019431</v>
      </c>
      <c r="Q54" s="14"/>
      <c r="R54" s="14"/>
      <c r="S54" s="14"/>
    </row>
    <row r="55" spans="1:19" x14ac:dyDescent="0.2">
      <c r="A55" s="82"/>
      <c r="B55" s="82"/>
      <c r="C55" s="14"/>
      <c r="D55" s="83">
        <f t="shared" si="15"/>
        <v>0</v>
      </c>
      <c r="E55" s="83">
        <f t="shared" si="15"/>
        <v>0</v>
      </c>
      <c r="F55" s="16">
        <f t="shared" si="8"/>
        <v>0</v>
      </c>
      <c r="G55" s="16">
        <f t="shared" si="9"/>
        <v>0</v>
      </c>
      <c r="H55" s="16">
        <f t="shared" si="10"/>
        <v>0</v>
      </c>
      <c r="I55" s="16">
        <f t="shared" si="11"/>
        <v>0</v>
      </c>
      <c r="J55" s="16">
        <f t="shared" si="12"/>
        <v>0</v>
      </c>
      <c r="K55" s="16">
        <f t="shared" ca="1" si="16"/>
        <v>0.73811928246019431</v>
      </c>
      <c r="L55" s="16">
        <f t="shared" ca="1" si="13"/>
        <v>0.54482007513955211</v>
      </c>
      <c r="M55" s="16">
        <f t="shared" ca="1" si="5"/>
        <v>182334.74337849382</v>
      </c>
      <c r="N55" s="16">
        <f t="shared" ca="1" si="6"/>
        <v>115602.16546828154</v>
      </c>
      <c r="O55" s="16">
        <f t="shared" ca="1" si="7"/>
        <v>4458.2774915373448</v>
      </c>
      <c r="P55" s="14">
        <f t="shared" ca="1" si="14"/>
        <v>-0.73811928246019431</v>
      </c>
      <c r="Q55" s="14"/>
      <c r="R55" s="14"/>
      <c r="S55" s="14"/>
    </row>
    <row r="56" spans="1:19" x14ac:dyDescent="0.2">
      <c r="A56" s="82"/>
      <c r="B56" s="82"/>
      <c r="C56" s="14"/>
      <c r="D56" s="83">
        <f t="shared" si="15"/>
        <v>0</v>
      </c>
      <c r="E56" s="83">
        <f t="shared" si="15"/>
        <v>0</v>
      </c>
      <c r="F56" s="16">
        <f t="shared" si="8"/>
        <v>0</v>
      </c>
      <c r="G56" s="16">
        <f t="shared" si="9"/>
        <v>0</v>
      </c>
      <c r="H56" s="16">
        <f t="shared" si="10"/>
        <v>0</v>
      </c>
      <c r="I56" s="16">
        <f t="shared" si="11"/>
        <v>0</v>
      </c>
      <c r="J56" s="16">
        <f t="shared" si="12"/>
        <v>0</v>
      </c>
      <c r="K56" s="16">
        <f t="shared" ca="1" si="16"/>
        <v>0.73811928246019431</v>
      </c>
      <c r="L56" s="16">
        <f t="shared" ca="1" si="13"/>
        <v>0.54482007513955211</v>
      </c>
      <c r="M56" s="16">
        <f t="shared" ca="1" si="5"/>
        <v>182334.74337849382</v>
      </c>
      <c r="N56" s="16">
        <f t="shared" ca="1" si="6"/>
        <v>115602.16546828154</v>
      </c>
      <c r="O56" s="16">
        <f t="shared" ca="1" si="7"/>
        <v>4458.2774915373448</v>
      </c>
      <c r="P56" s="14">
        <f t="shared" ca="1" si="14"/>
        <v>-0.73811928246019431</v>
      </c>
      <c r="Q56" s="14"/>
      <c r="R56" s="14"/>
      <c r="S56" s="14"/>
    </row>
    <row r="57" spans="1:19" x14ac:dyDescent="0.2">
      <c r="A57" s="82"/>
      <c r="B57" s="82"/>
      <c r="C57" s="14"/>
      <c r="D57" s="83">
        <f t="shared" si="15"/>
        <v>0</v>
      </c>
      <c r="E57" s="83">
        <f t="shared" si="15"/>
        <v>0</v>
      </c>
      <c r="F57" s="16">
        <f t="shared" si="8"/>
        <v>0</v>
      </c>
      <c r="G57" s="16">
        <f t="shared" si="9"/>
        <v>0</v>
      </c>
      <c r="H57" s="16">
        <f t="shared" si="10"/>
        <v>0</v>
      </c>
      <c r="I57" s="16">
        <f t="shared" si="11"/>
        <v>0</v>
      </c>
      <c r="J57" s="16">
        <f t="shared" si="12"/>
        <v>0</v>
      </c>
      <c r="K57" s="16">
        <f t="shared" ca="1" si="16"/>
        <v>0.73811928246019431</v>
      </c>
      <c r="L57" s="16">
        <f t="shared" ca="1" si="13"/>
        <v>0.54482007513955211</v>
      </c>
      <c r="M57" s="16">
        <f t="shared" ca="1" si="5"/>
        <v>182334.74337849382</v>
      </c>
      <c r="N57" s="16">
        <f t="shared" ca="1" si="6"/>
        <v>115602.16546828154</v>
      </c>
      <c r="O57" s="16">
        <f t="shared" ca="1" si="7"/>
        <v>4458.2774915373448</v>
      </c>
      <c r="P57" s="14">
        <f t="shared" ca="1" si="14"/>
        <v>-0.73811928246019431</v>
      </c>
      <c r="Q57" s="14"/>
      <c r="R57" s="14"/>
      <c r="S57" s="14"/>
    </row>
    <row r="58" spans="1:19" x14ac:dyDescent="0.2">
      <c r="A58" s="82"/>
      <c r="B58" s="82"/>
      <c r="C58" s="14"/>
      <c r="D58" s="83">
        <f t="shared" si="15"/>
        <v>0</v>
      </c>
      <c r="E58" s="83">
        <f t="shared" si="15"/>
        <v>0</v>
      </c>
      <c r="F58" s="16">
        <f t="shared" si="8"/>
        <v>0</v>
      </c>
      <c r="G58" s="16">
        <f t="shared" si="9"/>
        <v>0</v>
      </c>
      <c r="H58" s="16">
        <f t="shared" si="10"/>
        <v>0</v>
      </c>
      <c r="I58" s="16">
        <f t="shared" si="11"/>
        <v>0</v>
      </c>
      <c r="J58" s="16">
        <f t="shared" si="12"/>
        <v>0</v>
      </c>
      <c r="K58" s="16">
        <f t="shared" ca="1" si="16"/>
        <v>0.73811928246019431</v>
      </c>
      <c r="L58" s="16">
        <f t="shared" ca="1" si="13"/>
        <v>0.54482007513955211</v>
      </c>
      <c r="M58" s="16">
        <f t="shared" ca="1" si="5"/>
        <v>182334.74337849382</v>
      </c>
      <c r="N58" s="16">
        <f t="shared" ca="1" si="6"/>
        <v>115602.16546828154</v>
      </c>
      <c r="O58" s="16">
        <f t="shared" ca="1" si="7"/>
        <v>4458.2774915373448</v>
      </c>
      <c r="P58" s="14">
        <f t="shared" ca="1" si="14"/>
        <v>-0.73811928246019431</v>
      </c>
      <c r="Q58" s="14"/>
      <c r="R58" s="14"/>
      <c r="S58" s="14"/>
    </row>
    <row r="59" spans="1:19" x14ac:dyDescent="0.2">
      <c r="A59" s="82"/>
      <c r="B59" s="82"/>
      <c r="C59" s="14"/>
      <c r="D59" s="83">
        <f t="shared" si="15"/>
        <v>0</v>
      </c>
      <c r="E59" s="83">
        <f t="shared" si="15"/>
        <v>0</v>
      </c>
      <c r="F59" s="16">
        <f t="shared" si="8"/>
        <v>0</v>
      </c>
      <c r="G59" s="16">
        <f t="shared" si="9"/>
        <v>0</v>
      </c>
      <c r="H59" s="16">
        <f t="shared" si="10"/>
        <v>0</v>
      </c>
      <c r="I59" s="16">
        <f t="shared" si="11"/>
        <v>0</v>
      </c>
      <c r="J59" s="16">
        <f t="shared" si="12"/>
        <v>0</v>
      </c>
      <c r="K59" s="16">
        <f t="shared" ca="1" si="16"/>
        <v>0.73811928246019431</v>
      </c>
      <c r="L59" s="16">
        <f t="shared" ca="1" si="13"/>
        <v>0.54482007513955211</v>
      </c>
      <c r="M59" s="16">
        <f t="shared" ca="1" si="5"/>
        <v>182334.74337849382</v>
      </c>
      <c r="N59" s="16">
        <f t="shared" ca="1" si="6"/>
        <v>115602.16546828154</v>
      </c>
      <c r="O59" s="16">
        <f t="shared" ca="1" si="7"/>
        <v>4458.2774915373448</v>
      </c>
      <c r="P59" s="14">
        <f t="shared" ca="1" si="14"/>
        <v>-0.73811928246019431</v>
      </c>
      <c r="Q59" s="14"/>
      <c r="R59" s="14"/>
      <c r="S59" s="14"/>
    </row>
    <row r="60" spans="1:19" x14ac:dyDescent="0.2">
      <c r="A60" s="82"/>
      <c r="B60" s="82"/>
      <c r="C60" s="14"/>
      <c r="D60" s="83">
        <f t="shared" si="15"/>
        <v>0</v>
      </c>
      <c r="E60" s="83">
        <f t="shared" si="15"/>
        <v>0</v>
      </c>
      <c r="F60" s="16">
        <f t="shared" si="8"/>
        <v>0</v>
      </c>
      <c r="G60" s="16">
        <f t="shared" si="9"/>
        <v>0</v>
      </c>
      <c r="H60" s="16">
        <f t="shared" si="10"/>
        <v>0</v>
      </c>
      <c r="I60" s="16">
        <f t="shared" si="11"/>
        <v>0</v>
      </c>
      <c r="J60" s="16">
        <f t="shared" si="12"/>
        <v>0</v>
      </c>
      <c r="K60" s="16">
        <f t="shared" ca="1" si="16"/>
        <v>0.73811928246019431</v>
      </c>
      <c r="L60" s="16">
        <f t="shared" ca="1" si="13"/>
        <v>0.54482007513955211</v>
      </c>
      <c r="M60" s="16">
        <f t="shared" ca="1" si="5"/>
        <v>182334.74337849382</v>
      </c>
      <c r="N60" s="16">
        <f t="shared" ca="1" si="6"/>
        <v>115602.16546828154</v>
      </c>
      <c r="O60" s="16">
        <f t="shared" ca="1" si="7"/>
        <v>4458.2774915373448</v>
      </c>
      <c r="P60" s="14">
        <f t="shared" ca="1" si="14"/>
        <v>-0.73811928246019431</v>
      </c>
      <c r="Q60" s="14"/>
      <c r="R60" s="14"/>
      <c r="S60" s="14"/>
    </row>
    <row r="61" spans="1:19" x14ac:dyDescent="0.2">
      <c r="A61" s="82"/>
      <c r="B61" s="82"/>
      <c r="C61" s="14"/>
      <c r="D61" s="83">
        <f t="shared" si="15"/>
        <v>0</v>
      </c>
      <c r="E61" s="83">
        <f t="shared" si="15"/>
        <v>0</v>
      </c>
      <c r="F61" s="16">
        <f t="shared" si="8"/>
        <v>0</v>
      </c>
      <c r="G61" s="16">
        <f t="shared" si="9"/>
        <v>0</v>
      </c>
      <c r="H61" s="16">
        <f t="shared" si="10"/>
        <v>0</v>
      </c>
      <c r="I61" s="16">
        <f t="shared" si="11"/>
        <v>0</v>
      </c>
      <c r="J61" s="16">
        <f t="shared" si="12"/>
        <v>0</v>
      </c>
      <c r="K61" s="16">
        <f t="shared" ca="1" si="16"/>
        <v>0.73811928246019431</v>
      </c>
      <c r="L61" s="16">
        <f t="shared" ca="1" si="13"/>
        <v>0.54482007513955211</v>
      </c>
      <c r="M61" s="16">
        <f t="shared" ca="1" si="5"/>
        <v>182334.74337849382</v>
      </c>
      <c r="N61" s="16">
        <f t="shared" ca="1" si="6"/>
        <v>115602.16546828154</v>
      </c>
      <c r="O61" s="16">
        <f t="shared" ca="1" si="7"/>
        <v>4458.2774915373448</v>
      </c>
      <c r="P61" s="14">
        <f t="shared" ca="1" si="14"/>
        <v>-0.73811928246019431</v>
      </c>
      <c r="Q61" s="14"/>
      <c r="R61" s="14"/>
      <c r="S61" s="14"/>
    </row>
    <row r="62" spans="1:19" x14ac:dyDescent="0.2">
      <c r="A62" s="82"/>
      <c r="B62" s="82"/>
      <c r="C62" s="14"/>
      <c r="D62" s="83">
        <f t="shared" si="15"/>
        <v>0</v>
      </c>
      <c r="E62" s="83">
        <f t="shared" si="15"/>
        <v>0</v>
      </c>
      <c r="F62" s="16">
        <f t="shared" si="8"/>
        <v>0</v>
      </c>
      <c r="G62" s="16">
        <f t="shared" si="9"/>
        <v>0</v>
      </c>
      <c r="H62" s="16">
        <f t="shared" si="10"/>
        <v>0</v>
      </c>
      <c r="I62" s="16">
        <f t="shared" si="11"/>
        <v>0</v>
      </c>
      <c r="J62" s="16">
        <f t="shared" si="12"/>
        <v>0</v>
      </c>
      <c r="K62" s="16">
        <f t="shared" ca="1" si="16"/>
        <v>0.73811928246019431</v>
      </c>
      <c r="L62" s="16">
        <f t="shared" ca="1" si="13"/>
        <v>0.54482007513955211</v>
      </c>
      <c r="M62" s="16">
        <f t="shared" ca="1" si="5"/>
        <v>182334.74337849382</v>
      </c>
      <c r="N62" s="16">
        <f t="shared" ca="1" si="6"/>
        <v>115602.16546828154</v>
      </c>
      <c r="O62" s="16">
        <f t="shared" ca="1" si="7"/>
        <v>4458.2774915373448</v>
      </c>
      <c r="P62" s="14">
        <f t="shared" ca="1" si="14"/>
        <v>-0.73811928246019431</v>
      </c>
      <c r="Q62" s="14"/>
      <c r="R62" s="14"/>
      <c r="S62" s="14"/>
    </row>
    <row r="63" spans="1:19" x14ac:dyDescent="0.2">
      <c r="A63" s="82"/>
      <c r="B63" s="82"/>
      <c r="C63" s="14"/>
      <c r="D63" s="83">
        <f t="shared" si="15"/>
        <v>0</v>
      </c>
      <c r="E63" s="83">
        <f t="shared" si="15"/>
        <v>0</v>
      </c>
      <c r="F63" s="16">
        <f t="shared" si="8"/>
        <v>0</v>
      </c>
      <c r="G63" s="16">
        <f t="shared" si="9"/>
        <v>0</v>
      </c>
      <c r="H63" s="16">
        <f t="shared" si="10"/>
        <v>0</v>
      </c>
      <c r="I63" s="16">
        <f t="shared" si="11"/>
        <v>0</v>
      </c>
      <c r="J63" s="16">
        <f t="shared" si="12"/>
        <v>0</v>
      </c>
      <c r="K63" s="16">
        <f t="shared" ca="1" si="16"/>
        <v>0.73811928246019431</v>
      </c>
      <c r="L63" s="16">
        <f t="shared" ca="1" si="13"/>
        <v>0.54482007513955211</v>
      </c>
      <c r="M63" s="16">
        <f t="shared" ca="1" si="5"/>
        <v>182334.74337849382</v>
      </c>
      <c r="N63" s="16">
        <f t="shared" ca="1" si="6"/>
        <v>115602.16546828154</v>
      </c>
      <c r="O63" s="16">
        <f t="shared" ca="1" si="7"/>
        <v>4458.2774915373448</v>
      </c>
      <c r="P63" s="14">
        <f t="shared" ca="1" si="14"/>
        <v>-0.73811928246019431</v>
      </c>
      <c r="Q63" s="14"/>
      <c r="R63" s="14"/>
      <c r="S63" s="14"/>
    </row>
    <row r="64" spans="1:19" x14ac:dyDescent="0.2">
      <c r="A64" s="82"/>
      <c r="B64" s="82"/>
      <c r="C64" s="14"/>
      <c r="D64" s="83">
        <f t="shared" si="15"/>
        <v>0</v>
      </c>
      <c r="E64" s="83">
        <f t="shared" si="15"/>
        <v>0</v>
      </c>
      <c r="F64" s="16">
        <f t="shared" si="8"/>
        <v>0</v>
      </c>
      <c r="G64" s="16">
        <f t="shared" si="9"/>
        <v>0</v>
      </c>
      <c r="H64" s="16">
        <f t="shared" si="10"/>
        <v>0</v>
      </c>
      <c r="I64" s="16">
        <f t="shared" si="11"/>
        <v>0</v>
      </c>
      <c r="J64" s="16">
        <f t="shared" si="12"/>
        <v>0</v>
      </c>
      <c r="K64" s="16">
        <f t="shared" ca="1" si="16"/>
        <v>0.73811928246019431</v>
      </c>
      <c r="L64" s="16">
        <f t="shared" ca="1" si="13"/>
        <v>0.54482007513955211</v>
      </c>
      <c r="M64" s="16">
        <f t="shared" ca="1" si="5"/>
        <v>182334.74337849382</v>
      </c>
      <c r="N64" s="16">
        <f t="shared" ca="1" si="6"/>
        <v>115602.16546828154</v>
      </c>
      <c r="O64" s="16">
        <f t="shared" ca="1" si="7"/>
        <v>4458.2774915373448</v>
      </c>
      <c r="P64" s="14">
        <f t="shared" ca="1" si="14"/>
        <v>-0.73811928246019431</v>
      </c>
      <c r="Q64" s="14"/>
      <c r="R64" s="14"/>
      <c r="S64" s="14"/>
    </row>
    <row r="65" spans="1:19" x14ac:dyDescent="0.2">
      <c r="A65" s="82"/>
      <c r="B65" s="82"/>
      <c r="C65" s="14"/>
      <c r="D65" s="83">
        <f t="shared" si="15"/>
        <v>0</v>
      </c>
      <c r="E65" s="83">
        <f t="shared" si="15"/>
        <v>0</v>
      </c>
      <c r="F65" s="16">
        <f t="shared" si="8"/>
        <v>0</v>
      </c>
      <c r="G65" s="16">
        <f t="shared" si="9"/>
        <v>0</v>
      </c>
      <c r="H65" s="16">
        <f t="shared" si="10"/>
        <v>0</v>
      </c>
      <c r="I65" s="16">
        <f t="shared" si="11"/>
        <v>0</v>
      </c>
      <c r="J65" s="16">
        <f t="shared" si="12"/>
        <v>0</v>
      </c>
      <c r="K65" s="16">
        <f t="shared" ca="1" si="16"/>
        <v>0.73811928246019431</v>
      </c>
      <c r="L65" s="16">
        <f t="shared" ca="1" si="13"/>
        <v>0.54482007513955211</v>
      </c>
      <c r="M65" s="16">
        <f t="shared" ca="1" si="5"/>
        <v>182334.74337849382</v>
      </c>
      <c r="N65" s="16">
        <f t="shared" ca="1" si="6"/>
        <v>115602.16546828154</v>
      </c>
      <c r="O65" s="16">
        <f t="shared" ca="1" si="7"/>
        <v>4458.2774915373448</v>
      </c>
      <c r="P65" s="14">
        <f t="shared" ca="1" si="14"/>
        <v>-0.73811928246019431</v>
      </c>
      <c r="Q65" s="14"/>
      <c r="R65" s="14"/>
      <c r="S65" s="14"/>
    </row>
    <row r="66" spans="1:19" x14ac:dyDescent="0.2">
      <c r="A66" s="82"/>
      <c r="B66" s="82"/>
      <c r="C66" s="14"/>
      <c r="D66" s="83">
        <f t="shared" si="15"/>
        <v>0</v>
      </c>
      <c r="E66" s="83">
        <f t="shared" si="15"/>
        <v>0</v>
      </c>
      <c r="F66" s="16">
        <f t="shared" si="8"/>
        <v>0</v>
      </c>
      <c r="G66" s="16">
        <f t="shared" si="9"/>
        <v>0</v>
      </c>
      <c r="H66" s="16">
        <f t="shared" si="10"/>
        <v>0</v>
      </c>
      <c r="I66" s="16">
        <f t="shared" si="11"/>
        <v>0</v>
      </c>
      <c r="J66" s="16">
        <f t="shared" si="12"/>
        <v>0</v>
      </c>
      <c r="K66" s="16">
        <f t="shared" ca="1" si="16"/>
        <v>0.73811928246019431</v>
      </c>
      <c r="L66" s="16">
        <f t="shared" ca="1" si="13"/>
        <v>0.54482007513955211</v>
      </c>
      <c r="M66" s="16">
        <f t="shared" ca="1" si="5"/>
        <v>182334.74337849382</v>
      </c>
      <c r="N66" s="16">
        <f t="shared" ca="1" si="6"/>
        <v>115602.16546828154</v>
      </c>
      <c r="O66" s="16">
        <f t="shared" ca="1" si="7"/>
        <v>4458.2774915373448</v>
      </c>
      <c r="P66" s="14">
        <f t="shared" ca="1" si="14"/>
        <v>-0.73811928246019431</v>
      </c>
      <c r="Q66" s="14"/>
      <c r="R66" s="14"/>
      <c r="S66" s="14"/>
    </row>
    <row r="67" spans="1:19" x14ac:dyDescent="0.2">
      <c r="A67" s="82"/>
      <c r="B67" s="82"/>
      <c r="C67" s="14"/>
      <c r="D67" s="83">
        <f t="shared" si="15"/>
        <v>0</v>
      </c>
      <c r="E67" s="83">
        <f t="shared" si="15"/>
        <v>0</v>
      </c>
      <c r="F67" s="16">
        <f t="shared" si="8"/>
        <v>0</v>
      </c>
      <c r="G67" s="16">
        <f t="shared" si="9"/>
        <v>0</v>
      </c>
      <c r="H67" s="16">
        <f t="shared" si="10"/>
        <v>0</v>
      </c>
      <c r="I67" s="16">
        <f t="shared" si="11"/>
        <v>0</v>
      </c>
      <c r="J67" s="16">
        <f t="shared" si="12"/>
        <v>0</v>
      </c>
      <c r="K67" s="16">
        <f t="shared" ca="1" si="16"/>
        <v>0.73811928246019431</v>
      </c>
      <c r="L67" s="16">
        <f t="shared" ca="1" si="13"/>
        <v>0.54482007513955211</v>
      </c>
      <c r="M67" s="16">
        <f t="shared" ca="1" si="5"/>
        <v>182334.74337849382</v>
      </c>
      <c r="N67" s="16">
        <f t="shared" ca="1" si="6"/>
        <v>115602.16546828154</v>
      </c>
      <c r="O67" s="16">
        <f t="shared" ca="1" si="7"/>
        <v>4458.2774915373448</v>
      </c>
      <c r="P67" s="14">
        <f t="shared" ca="1" si="14"/>
        <v>-0.73811928246019431</v>
      </c>
      <c r="Q67" s="14"/>
      <c r="R67" s="14"/>
      <c r="S67" s="14"/>
    </row>
    <row r="68" spans="1:19" x14ac:dyDescent="0.2">
      <c r="A68" s="82"/>
      <c r="B68" s="82"/>
      <c r="C68" s="14"/>
      <c r="D68" s="83">
        <f t="shared" si="15"/>
        <v>0</v>
      </c>
      <c r="E68" s="83">
        <f t="shared" si="15"/>
        <v>0</v>
      </c>
      <c r="F68" s="16">
        <f t="shared" si="8"/>
        <v>0</v>
      </c>
      <c r="G68" s="16">
        <f t="shared" si="9"/>
        <v>0</v>
      </c>
      <c r="H68" s="16">
        <f t="shared" si="10"/>
        <v>0</v>
      </c>
      <c r="I68" s="16">
        <f t="shared" si="11"/>
        <v>0</v>
      </c>
      <c r="J68" s="16">
        <f t="shared" si="12"/>
        <v>0</v>
      </c>
      <c r="K68" s="16">
        <f t="shared" ca="1" si="16"/>
        <v>0.73811928246019431</v>
      </c>
      <c r="L68" s="16">
        <f t="shared" ca="1" si="13"/>
        <v>0.54482007513955211</v>
      </c>
      <c r="M68" s="16">
        <f t="shared" ca="1" si="5"/>
        <v>182334.74337849382</v>
      </c>
      <c r="N68" s="16">
        <f t="shared" ca="1" si="6"/>
        <v>115602.16546828154</v>
      </c>
      <c r="O68" s="16">
        <f t="shared" ca="1" si="7"/>
        <v>4458.2774915373448</v>
      </c>
      <c r="P68" s="14">
        <f t="shared" ca="1" si="14"/>
        <v>-0.73811928246019431</v>
      </c>
      <c r="Q68" s="14"/>
      <c r="R68" s="14"/>
      <c r="S68" s="14"/>
    </row>
    <row r="69" spans="1:19" x14ac:dyDescent="0.2">
      <c r="A69" s="82"/>
      <c r="B69" s="82"/>
      <c r="C69" s="14"/>
      <c r="D69" s="83">
        <f t="shared" si="15"/>
        <v>0</v>
      </c>
      <c r="E69" s="83">
        <f t="shared" si="15"/>
        <v>0</v>
      </c>
      <c r="F69" s="16">
        <f t="shared" si="8"/>
        <v>0</v>
      </c>
      <c r="G69" s="16">
        <f t="shared" si="9"/>
        <v>0</v>
      </c>
      <c r="H69" s="16">
        <f t="shared" si="10"/>
        <v>0</v>
      </c>
      <c r="I69" s="16">
        <f t="shared" si="11"/>
        <v>0</v>
      </c>
      <c r="J69" s="16">
        <f t="shared" si="12"/>
        <v>0</v>
      </c>
      <c r="K69" s="16">
        <f t="shared" ca="1" si="16"/>
        <v>0.73811928246019431</v>
      </c>
      <c r="L69" s="16">
        <f t="shared" ca="1" si="13"/>
        <v>0.54482007513955211</v>
      </c>
      <c r="M69" s="16">
        <f t="shared" ca="1" si="5"/>
        <v>182334.74337849382</v>
      </c>
      <c r="N69" s="16">
        <f t="shared" ca="1" si="6"/>
        <v>115602.16546828154</v>
      </c>
      <c r="O69" s="16">
        <f t="shared" ca="1" si="7"/>
        <v>4458.2774915373448</v>
      </c>
      <c r="P69" s="14">
        <f t="shared" ca="1" si="14"/>
        <v>-0.73811928246019431</v>
      </c>
      <c r="Q69" s="14"/>
      <c r="R69" s="14"/>
      <c r="S69" s="14"/>
    </row>
    <row r="70" spans="1:19" x14ac:dyDescent="0.2">
      <c r="A70" s="82"/>
      <c r="B70" s="82"/>
      <c r="C70" s="14"/>
      <c r="D70" s="83">
        <f t="shared" si="15"/>
        <v>0</v>
      </c>
      <c r="E70" s="83">
        <f t="shared" si="15"/>
        <v>0</v>
      </c>
      <c r="F70" s="16">
        <f t="shared" si="8"/>
        <v>0</v>
      </c>
      <c r="G70" s="16">
        <f t="shared" si="9"/>
        <v>0</v>
      </c>
      <c r="H70" s="16">
        <f t="shared" si="10"/>
        <v>0</v>
      </c>
      <c r="I70" s="16">
        <f t="shared" si="11"/>
        <v>0</v>
      </c>
      <c r="J70" s="16">
        <f t="shared" si="12"/>
        <v>0</v>
      </c>
      <c r="K70" s="16">
        <f t="shared" ca="1" si="16"/>
        <v>0.73811928246019431</v>
      </c>
      <c r="L70" s="16">
        <f t="shared" ca="1" si="13"/>
        <v>0.54482007513955211</v>
      </c>
      <c r="M70" s="16">
        <f t="shared" ca="1" si="5"/>
        <v>182334.74337849382</v>
      </c>
      <c r="N70" s="16">
        <f t="shared" ca="1" si="6"/>
        <v>115602.16546828154</v>
      </c>
      <c r="O70" s="16">
        <f t="shared" ca="1" si="7"/>
        <v>4458.2774915373448</v>
      </c>
      <c r="P70" s="14">
        <f t="shared" ca="1" si="14"/>
        <v>-0.73811928246019431</v>
      </c>
      <c r="Q70" s="14"/>
      <c r="R70" s="14"/>
      <c r="S70" s="14"/>
    </row>
    <row r="71" spans="1:19" x14ac:dyDescent="0.2">
      <c r="A71" s="82"/>
      <c r="B71" s="82"/>
      <c r="C71" s="14"/>
      <c r="D71" s="83">
        <f t="shared" si="15"/>
        <v>0</v>
      </c>
      <c r="E71" s="83">
        <f t="shared" si="15"/>
        <v>0</v>
      </c>
      <c r="F71" s="16">
        <f t="shared" si="8"/>
        <v>0</v>
      </c>
      <c r="G71" s="16">
        <f t="shared" si="9"/>
        <v>0</v>
      </c>
      <c r="H71" s="16">
        <f t="shared" si="10"/>
        <v>0</v>
      </c>
      <c r="I71" s="16">
        <f t="shared" si="11"/>
        <v>0</v>
      </c>
      <c r="J71" s="16">
        <f t="shared" si="12"/>
        <v>0</v>
      </c>
      <c r="K71" s="16">
        <f t="shared" ca="1" si="16"/>
        <v>0.73811928246019431</v>
      </c>
      <c r="L71" s="16">
        <f t="shared" ca="1" si="13"/>
        <v>0.54482007513955211</v>
      </c>
      <c r="M71" s="16">
        <f t="shared" ca="1" si="5"/>
        <v>182334.74337849382</v>
      </c>
      <c r="N71" s="16">
        <f t="shared" ca="1" si="6"/>
        <v>115602.16546828154</v>
      </c>
      <c r="O71" s="16">
        <f t="shared" ca="1" si="7"/>
        <v>4458.2774915373448</v>
      </c>
      <c r="P71" s="14">
        <f t="shared" ca="1" si="14"/>
        <v>-0.73811928246019431</v>
      </c>
      <c r="Q71" s="14"/>
      <c r="R71" s="14"/>
      <c r="S71" s="14"/>
    </row>
    <row r="72" spans="1:19" x14ac:dyDescent="0.2">
      <c r="A72" s="82"/>
      <c r="B72" s="82"/>
      <c r="C72" s="14"/>
      <c r="D72" s="83">
        <f t="shared" si="15"/>
        <v>0</v>
      </c>
      <c r="E72" s="83">
        <f t="shared" si="15"/>
        <v>0</v>
      </c>
      <c r="F72" s="16">
        <f t="shared" si="8"/>
        <v>0</v>
      </c>
      <c r="G72" s="16">
        <f t="shared" si="9"/>
        <v>0</v>
      </c>
      <c r="H72" s="16">
        <f t="shared" si="10"/>
        <v>0</v>
      </c>
      <c r="I72" s="16">
        <f t="shared" si="11"/>
        <v>0</v>
      </c>
      <c r="J72" s="16">
        <f t="shared" si="12"/>
        <v>0</v>
      </c>
      <c r="K72" s="16">
        <f t="shared" ca="1" si="16"/>
        <v>0.73811928246019431</v>
      </c>
      <c r="L72" s="16">
        <f t="shared" ca="1" si="13"/>
        <v>0.54482007513955211</v>
      </c>
      <c r="M72" s="16">
        <f t="shared" ca="1" si="5"/>
        <v>182334.74337849382</v>
      </c>
      <c r="N72" s="16">
        <f t="shared" ca="1" si="6"/>
        <v>115602.16546828154</v>
      </c>
      <c r="O72" s="16">
        <f t="shared" ca="1" si="7"/>
        <v>4458.2774915373448</v>
      </c>
      <c r="P72" s="14">
        <f t="shared" ca="1" si="14"/>
        <v>-0.73811928246019431</v>
      </c>
      <c r="Q72" s="14"/>
      <c r="R72" s="14"/>
      <c r="S72" s="14"/>
    </row>
    <row r="73" spans="1:19" x14ac:dyDescent="0.2">
      <c r="A73" s="82"/>
      <c r="B73" s="82"/>
      <c r="C73" s="14"/>
      <c r="D73" s="83">
        <f t="shared" si="15"/>
        <v>0</v>
      </c>
      <c r="E73" s="83">
        <f t="shared" si="15"/>
        <v>0</v>
      </c>
      <c r="F73" s="16">
        <f t="shared" si="8"/>
        <v>0</v>
      </c>
      <c r="G73" s="16">
        <f t="shared" si="9"/>
        <v>0</v>
      </c>
      <c r="H73" s="16">
        <f t="shared" si="10"/>
        <v>0</v>
      </c>
      <c r="I73" s="16">
        <f t="shared" si="11"/>
        <v>0</v>
      </c>
      <c r="J73" s="16">
        <f t="shared" si="12"/>
        <v>0</v>
      </c>
      <c r="K73" s="16">
        <f t="shared" ca="1" si="16"/>
        <v>0.73811928246019431</v>
      </c>
      <c r="L73" s="16">
        <f t="shared" ca="1" si="13"/>
        <v>0.54482007513955211</v>
      </c>
      <c r="M73" s="16">
        <f t="shared" ca="1" si="5"/>
        <v>182334.74337849382</v>
      </c>
      <c r="N73" s="16">
        <f t="shared" ca="1" si="6"/>
        <v>115602.16546828154</v>
      </c>
      <c r="O73" s="16">
        <f t="shared" ca="1" si="7"/>
        <v>4458.2774915373448</v>
      </c>
      <c r="P73" s="14">
        <f t="shared" ca="1" si="14"/>
        <v>-0.73811928246019431</v>
      </c>
      <c r="Q73" s="14"/>
      <c r="R73" s="14"/>
      <c r="S73" s="14"/>
    </row>
    <row r="74" spans="1:19" x14ac:dyDescent="0.2">
      <c r="A74" s="82"/>
      <c r="B74" s="82"/>
      <c r="C74" s="14"/>
      <c r="D74" s="83">
        <f t="shared" si="15"/>
        <v>0</v>
      </c>
      <c r="E74" s="83">
        <f t="shared" si="15"/>
        <v>0</v>
      </c>
      <c r="F74" s="16">
        <f t="shared" si="8"/>
        <v>0</v>
      </c>
      <c r="G74" s="16">
        <f t="shared" si="9"/>
        <v>0</v>
      </c>
      <c r="H74" s="16">
        <f t="shared" si="10"/>
        <v>0</v>
      </c>
      <c r="I74" s="16">
        <f t="shared" si="11"/>
        <v>0</v>
      </c>
      <c r="J74" s="16">
        <f t="shared" si="12"/>
        <v>0</v>
      </c>
      <c r="K74" s="16">
        <f t="shared" ca="1" si="16"/>
        <v>0.73811928246019431</v>
      </c>
      <c r="L74" s="16">
        <f t="shared" ca="1" si="13"/>
        <v>0.54482007513955211</v>
      </c>
      <c r="M74" s="16">
        <f t="shared" ca="1" si="5"/>
        <v>182334.74337849382</v>
      </c>
      <c r="N74" s="16">
        <f t="shared" ca="1" si="6"/>
        <v>115602.16546828154</v>
      </c>
      <c r="O74" s="16">
        <f t="shared" ca="1" si="7"/>
        <v>4458.2774915373448</v>
      </c>
      <c r="P74" s="14">
        <f t="shared" ca="1" si="14"/>
        <v>-0.73811928246019431</v>
      </c>
      <c r="Q74" s="14"/>
      <c r="R74" s="14"/>
      <c r="S74" s="14"/>
    </row>
    <row r="75" spans="1:19" x14ac:dyDescent="0.2">
      <c r="A75" s="82"/>
      <c r="B75" s="82"/>
      <c r="C75" s="14"/>
      <c r="D75" s="83">
        <f t="shared" si="15"/>
        <v>0</v>
      </c>
      <c r="E75" s="83">
        <f t="shared" si="15"/>
        <v>0</v>
      </c>
      <c r="F75" s="16">
        <f t="shared" si="8"/>
        <v>0</v>
      </c>
      <c r="G75" s="16">
        <f t="shared" si="9"/>
        <v>0</v>
      </c>
      <c r="H75" s="16">
        <f t="shared" si="10"/>
        <v>0</v>
      </c>
      <c r="I75" s="16">
        <f t="shared" si="11"/>
        <v>0</v>
      </c>
      <c r="J75" s="16">
        <f t="shared" si="12"/>
        <v>0</v>
      </c>
      <c r="K75" s="16">
        <f t="shared" ca="1" si="16"/>
        <v>0.73811928246019431</v>
      </c>
      <c r="L75" s="16">
        <f t="shared" ca="1" si="13"/>
        <v>0.54482007513955211</v>
      </c>
      <c r="M75" s="16">
        <f t="shared" ca="1" si="5"/>
        <v>182334.74337849382</v>
      </c>
      <c r="N75" s="16">
        <f t="shared" ca="1" si="6"/>
        <v>115602.16546828154</v>
      </c>
      <c r="O75" s="16">
        <f t="shared" ca="1" si="7"/>
        <v>4458.2774915373448</v>
      </c>
      <c r="P75" s="14">
        <f t="shared" ca="1" si="14"/>
        <v>-0.73811928246019431</v>
      </c>
      <c r="Q75" s="14"/>
      <c r="R75" s="14"/>
      <c r="S75" s="14"/>
    </row>
    <row r="76" spans="1:19" x14ac:dyDescent="0.2">
      <c r="A76" s="82"/>
      <c r="B76" s="82"/>
      <c r="C76" s="14"/>
      <c r="D76" s="83">
        <f t="shared" si="15"/>
        <v>0</v>
      </c>
      <c r="E76" s="83">
        <f t="shared" si="15"/>
        <v>0</v>
      </c>
      <c r="F76" s="16">
        <f t="shared" si="8"/>
        <v>0</v>
      </c>
      <c r="G76" s="16">
        <f t="shared" si="9"/>
        <v>0</v>
      </c>
      <c r="H76" s="16">
        <f t="shared" si="10"/>
        <v>0</v>
      </c>
      <c r="I76" s="16">
        <f t="shared" si="11"/>
        <v>0</v>
      </c>
      <c r="J76" s="16">
        <f t="shared" si="12"/>
        <v>0</v>
      </c>
      <c r="K76" s="16">
        <f t="shared" ca="1" si="16"/>
        <v>0.73811928246019431</v>
      </c>
      <c r="L76" s="16">
        <f t="shared" ca="1" si="13"/>
        <v>0.54482007513955211</v>
      </c>
      <c r="M76" s="16">
        <f t="shared" ca="1" si="5"/>
        <v>182334.74337849382</v>
      </c>
      <c r="N76" s="16">
        <f t="shared" ca="1" si="6"/>
        <v>115602.16546828154</v>
      </c>
      <c r="O76" s="16">
        <f t="shared" ca="1" si="7"/>
        <v>4458.2774915373448</v>
      </c>
      <c r="P76" s="14">
        <f t="shared" ca="1" si="14"/>
        <v>-0.73811928246019431</v>
      </c>
      <c r="Q76" s="14"/>
      <c r="R76" s="14"/>
      <c r="S76" s="14"/>
    </row>
    <row r="77" spans="1:19" x14ac:dyDescent="0.2">
      <c r="A77" s="82"/>
      <c r="B77" s="82"/>
      <c r="C77" s="14"/>
      <c r="D77" s="83">
        <f t="shared" si="15"/>
        <v>0</v>
      </c>
      <c r="E77" s="83">
        <f t="shared" si="15"/>
        <v>0</v>
      </c>
      <c r="F77" s="16">
        <f t="shared" si="8"/>
        <v>0</v>
      </c>
      <c r="G77" s="16">
        <f t="shared" si="9"/>
        <v>0</v>
      </c>
      <c r="H77" s="16">
        <f t="shared" si="10"/>
        <v>0</v>
      </c>
      <c r="I77" s="16">
        <f t="shared" si="11"/>
        <v>0</v>
      </c>
      <c r="J77" s="16">
        <f t="shared" si="12"/>
        <v>0</v>
      </c>
      <c r="K77" s="16">
        <f t="shared" ca="1" si="16"/>
        <v>0.73811928246019431</v>
      </c>
      <c r="L77" s="16">
        <f t="shared" ca="1" si="13"/>
        <v>0.54482007513955211</v>
      </c>
      <c r="M77" s="16">
        <f t="shared" ca="1" si="5"/>
        <v>182334.74337849382</v>
      </c>
      <c r="N77" s="16">
        <f t="shared" ca="1" si="6"/>
        <v>115602.16546828154</v>
      </c>
      <c r="O77" s="16">
        <f t="shared" ca="1" si="7"/>
        <v>4458.2774915373448</v>
      </c>
      <c r="P77" s="14">
        <f t="shared" ca="1" si="14"/>
        <v>-0.73811928246019431</v>
      </c>
      <c r="Q77" s="14"/>
      <c r="R77" s="14"/>
      <c r="S77" s="14"/>
    </row>
    <row r="78" spans="1:19" x14ac:dyDescent="0.2">
      <c r="A78" s="82"/>
      <c r="B78" s="82"/>
      <c r="C78" s="14"/>
      <c r="D78" s="83">
        <f t="shared" si="15"/>
        <v>0</v>
      </c>
      <c r="E78" s="83">
        <f t="shared" si="15"/>
        <v>0</v>
      </c>
      <c r="F78" s="16">
        <f t="shared" si="8"/>
        <v>0</v>
      </c>
      <c r="G78" s="16">
        <f t="shared" si="9"/>
        <v>0</v>
      </c>
      <c r="H78" s="16">
        <f t="shared" si="10"/>
        <v>0</v>
      </c>
      <c r="I78" s="16">
        <f t="shared" si="11"/>
        <v>0</v>
      </c>
      <c r="J78" s="16">
        <f t="shared" si="12"/>
        <v>0</v>
      </c>
      <c r="K78" s="16">
        <f t="shared" ca="1" si="16"/>
        <v>0.73811928246019431</v>
      </c>
      <c r="L78" s="16">
        <f t="shared" ca="1" si="13"/>
        <v>0.54482007513955211</v>
      </c>
      <c r="M78" s="16">
        <f t="shared" ca="1" si="5"/>
        <v>182334.74337849382</v>
      </c>
      <c r="N78" s="16">
        <f t="shared" ca="1" si="6"/>
        <v>115602.16546828154</v>
      </c>
      <c r="O78" s="16">
        <f t="shared" ca="1" si="7"/>
        <v>4458.2774915373448</v>
      </c>
      <c r="P78" s="14">
        <f t="shared" ca="1" si="14"/>
        <v>-0.73811928246019431</v>
      </c>
      <c r="Q78" s="14"/>
      <c r="R78" s="14"/>
      <c r="S78" s="14"/>
    </row>
    <row r="79" spans="1:19" x14ac:dyDescent="0.2">
      <c r="A79" s="82"/>
      <c r="B79" s="82"/>
      <c r="C79" s="14"/>
      <c r="D79" s="83">
        <f t="shared" si="15"/>
        <v>0</v>
      </c>
      <c r="E79" s="83">
        <f t="shared" si="15"/>
        <v>0</v>
      </c>
      <c r="F79" s="16">
        <f t="shared" si="8"/>
        <v>0</v>
      </c>
      <c r="G79" s="16">
        <f t="shared" si="9"/>
        <v>0</v>
      </c>
      <c r="H79" s="16">
        <f t="shared" si="10"/>
        <v>0</v>
      </c>
      <c r="I79" s="16">
        <f t="shared" si="11"/>
        <v>0</v>
      </c>
      <c r="J79" s="16">
        <f t="shared" si="12"/>
        <v>0</v>
      </c>
      <c r="K79" s="16">
        <f t="shared" ca="1" si="16"/>
        <v>0.73811928246019431</v>
      </c>
      <c r="L79" s="16">
        <f t="shared" ca="1" si="13"/>
        <v>0.54482007513955211</v>
      </c>
      <c r="M79" s="16">
        <f t="shared" ca="1" si="5"/>
        <v>182334.74337849382</v>
      </c>
      <c r="N79" s="16">
        <f t="shared" ca="1" si="6"/>
        <v>115602.16546828154</v>
      </c>
      <c r="O79" s="16">
        <f t="shared" ca="1" si="7"/>
        <v>4458.2774915373448</v>
      </c>
      <c r="P79" s="14">
        <f t="shared" ca="1" si="14"/>
        <v>-0.73811928246019431</v>
      </c>
      <c r="Q79" s="14"/>
      <c r="R79" s="14"/>
      <c r="S79" s="14"/>
    </row>
    <row r="80" spans="1:19" x14ac:dyDescent="0.2">
      <c r="A80" s="82"/>
      <c r="B80" s="82"/>
      <c r="C80" s="14"/>
      <c r="D80" s="83">
        <f t="shared" si="15"/>
        <v>0</v>
      </c>
      <c r="E80" s="83">
        <f t="shared" si="15"/>
        <v>0</v>
      </c>
      <c r="F80" s="16">
        <f t="shared" si="8"/>
        <v>0</v>
      </c>
      <c r="G80" s="16">
        <f t="shared" si="9"/>
        <v>0</v>
      </c>
      <c r="H80" s="16">
        <f t="shared" si="10"/>
        <v>0</v>
      </c>
      <c r="I80" s="16">
        <f t="shared" si="11"/>
        <v>0</v>
      </c>
      <c r="J80" s="16">
        <f t="shared" si="12"/>
        <v>0</v>
      </c>
      <c r="K80" s="16">
        <f t="shared" ca="1" si="16"/>
        <v>0.73811928246019431</v>
      </c>
      <c r="L80" s="16">
        <f t="shared" ca="1" si="13"/>
        <v>0.54482007513955211</v>
      </c>
      <c r="M80" s="16">
        <f t="shared" ca="1" si="5"/>
        <v>182334.74337849382</v>
      </c>
      <c r="N80" s="16">
        <f t="shared" ca="1" si="6"/>
        <v>115602.16546828154</v>
      </c>
      <c r="O80" s="16">
        <f t="shared" ca="1" si="7"/>
        <v>4458.2774915373448</v>
      </c>
      <c r="P80" s="14">
        <f t="shared" ca="1" si="14"/>
        <v>-0.73811928246019431</v>
      </c>
      <c r="Q80" s="14"/>
      <c r="R80" s="14"/>
      <c r="S80" s="14"/>
    </row>
    <row r="81" spans="1:19" x14ac:dyDescent="0.2">
      <c r="A81" s="82"/>
      <c r="B81" s="82"/>
      <c r="C81" s="14"/>
      <c r="D81" s="83">
        <f t="shared" si="15"/>
        <v>0</v>
      </c>
      <c r="E81" s="83">
        <f t="shared" si="15"/>
        <v>0</v>
      </c>
      <c r="F81" s="16">
        <f t="shared" si="8"/>
        <v>0</v>
      </c>
      <c r="G81" s="16">
        <f t="shared" si="9"/>
        <v>0</v>
      </c>
      <c r="H81" s="16">
        <f t="shared" si="10"/>
        <v>0</v>
      </c>
      <c r="I81" s="16">
        <f t="shared" si="11"/>
        <v>0</v>
      </c>
      <c r="J81" s="16">
        <f t="shared" si="12"/>
        <v>0</v>
      </c>
      <c r="K81" s="16">
        <f t="shared" ca="1" si="16"/>
        <v>0.73811928246019431</v>
      </c>
      <c r="L81" s="16">
        <f t="shared" ca="1" si="13"/>
        <v>0.54482007513955211</v>
      </c>
      <c r="M81" s="16">
        <f t="shared" ca="1" si="5"/>
        <v>182334.74337849382</v>
      </c>
      <c r="N81" s="16">
        <f t="shared" ca="1" si="6"/>
        <v>115602.16546828154</v>
      </c>
      <c r="O81" s="16">
        <f t="shared" ca="1" si="7"/>
        <v>4458.2774915373448</v>
      </c>
      <c r="P81" s="14">
        <f t="shared" ca="1" si="14"/>
        <v>-0.73811928246019431</v>
      </c>
      <c r="Q81" s="14"/>
      <c r="R81" s="14"/>
      <c r="S81" s="14"/>
    </row>
    <row r="82" spans="1:19" x14ac:dyDescent="0.2">
      <c r="A82" s="82"/>
      <c r="B82" s="82"/>
      <c r="C82" s="14"/>
      <c r="D82" s="83">
        <f t="shared" si="15"/>
        <v>0</v>
      </c>
      <c r="E82" s="83">
        <f t="shared" si="15"/>
        <v>0</v>
      </c>
      <c r="F82" s="16">
        <f t="shared" si="8"/>
        <v>0</v>
      </c>
      <c r="G82" s="16">
        <f t="shared" si="9"/>
        <v>0</v>
      </c>
      <c r="H82" s="16">
        <f t="shared" si="10"/>
        <v>0</v>
      </c>
      <c r="I82" s="16">
        <f t="shared" si="11"/>
        <v>0</v>
      </c>
      <c r="J82" s="16">
        <f t="shared" si="12"/>
        <v>0</v>
      </c>
      <c r="K82" s="16">
        <f t="shared" ca="1" si="16"/>
        <v>0.73811928246019431</v>
      </c>
      <c r="L82" s="16">
        <f t="shared" ca="1" si="13"/>
        <v>0.54482007513955211</v>
      </c>
      <c r="M82" s="16">
        <f t="shared" ca="1" si="5"/>
        <v>182334.74337849382</v>
      </c>
      <c r="N82" s="16">
        <f t="shared" ca="1" si="6"/>
        <v>115602.16546828154</v>
      </c>
      <c r="O82" s="16">
        <f t="shared" ca="1" si="7"/>
        <v>4458.2774915373448</v>
      </c>
      <c r="P82" s="14">
        <f t="shared" ca="1" si="14"/>
        <v>-0.73811928246019431</v>
      </c>
      <c r="Q82" s="14"/>
      <c r="R82" s="14"/>
      <c r="S82" s="14"/>
    </row>
    <row r="83" spans="1:19" x14ac:dyDescent="0.2">
      <c r="A83" s="82"/>
      <c r="B83" s="82"/>
      <c r="C83" s="14"/>
      <c r="D83" s="83">
        <f t="shared" si="15"/>
        <v>0</v>
      </c>
      <c r="E83" s="83">
        <f t="shared" si="15"/>
        <v>0</v>
      </c>
      <c r="F83" s="16">
        <f t="shared" si="8"/>
        <v>0</v>
      </c>
      <c r="G83" s="16">
        <f t="shared" si="9"/>
        <v>0</v>
      </c>
      <c r="H83" s="16">
        <f t="shared" si="10"/>
        <v>0</v>
      </c>
      <c r="I83" s="16">
        <f t="shared" si="11"/>
        <v>0</v>
      </c>
      <c r="J83" s="16">
        <f t="shared" si="12"/>
        <v>0</v>
      </c>
      <c r="K83" s="16">
        <f t="shared" ca="1" si="16"/>
        <v>0.73811928246019431</v>
      </c>
      <c r="L83" s="16">
        <f t="shared" ca="1" si="13"/>
        <v>0.54482007513955211</v>
      </c>
      <c r="M83" s="16">
        <f t="shared" ca="1" si="5"/>
        <v>182334.74337849382</v>
      </c>
      <c r="N83" s="16">
        <f t="shared" ca="1" si="6"/>
        <v>115602.16546828154</v>
      </c>
      <c r="O83" s="16">
        <f t="shared" ca="1" si="7"/>
        <v>4458.2774915373448</v>
      </c>
      <c r="P83" s="14">
        <f t="shared" ca="1" si="14"/>
        <v>-0.73811928246019431</v>
      </c>
      <c r="Q83" s="14"/>
      <c r="R83" s="14"/>
      <c r="S83" s="14"/>
    </row>
    <row r="84" spans="1:19" x14ac:dyDescent="0.2">
      <c r="A84" s="82"/>
      <c r="B84" s="82"/>
      <c r="C84" s="14"/>
      <c r="D84" s="83">
        <f t="shared" si="15"/>
        <v>0</v>
      </c>
      <c r="E84" s="83">
        <f t="shared" si="15"/>
        <v>0</v>
      </c>
      <c r="F84" s="16">
        <f t="shared" si="8"/>
        <v>0</v>
      </c>
      <c r="G84" s="16">
        <f t="shared" si="9"/>
        <v>0</v>
      </c>
      <c r="H84" s="16">
        <f t="shared" si="10"/>
        <v>0</v>
      </c>
      <c r="I84" s="16">
        <f t="shared" si="11"/>
        <v>0</v>
      </c>
      <c r="J84" s="16">
        <f t="shared" si="12"/>
        <v>0</v>
      </c>
      <c r="K84" s="16">
        <f t="shared" ca="1" si="16"/>
        <v>0.73811928246019431</v>
      </c>
      <c r="L84" s="16">
        <f t="shared" ca="1" si="13"/>
        <v>0.54482007513955211</v>
      </c>
      <c r="M84" s="16">
        <f t="shared" ca="1" si="5"/>
        <v>182334.74337849382</v>
      </c>
      <c r="N84" s="16">
        <f t="shared" ca="1" si="6"/>
        <v>115602.16546828154</v>
      </c>
      <c r="O84" s="16">
        <f t="shared" ca="1" si="7"/>
        <v>4458.2774915373448</v>
      </c>
      <c r="P84" s="14">
        <f t="shared" ca="1" si="14"/>
        <v>-0.73811928246019431</v>
      </c>
      <c r="Q84" s="14"/>
      <c r="R84" s="14"/>
      <c r="S84" s="14"/>
    </row>
    <row r="85" spans="1:19" x14ac:dyDescent="0.2">
      <c r="A85" s="82"/>
      <c r="B85" s="82"/>
      <c r="C85" s="14"/>
      <c r="D85" s="83">
        <f t="shared" ref="D85:E116" si="17">A85/A$18</f>
        <v>0</v>
      </c>
      <c r="E85" s="83">
        <f t="shared" si="17"/>
        <v>0</v>
      </c>
      <c r="F85" s="16">
        <f t="shared" si="8"/>
        <v>0</v>
      </c>
      <c r="G85" s="16">
        <f t="shared" si="9"/>
        <v>0</v>
      </c>
      <c r="H85" s="16">
        <f t="shared" si="10"/>
        <v>0</v>
      </c>
      <c r="I85" s="16">
        <f t="shared" si="11"/>
        <v>0</v>
      </c>
      <c r="J85" s="16">
        <f t="shared" si="12"/>
        <v>0</v>
      </c>
      <c r="K85" s="16">
        <f t="shared" ref="K85:K116" ca="1" si="18">+E$4+E$5*D85+E$6*D85^2</f>
        <v>0.73811928246019431</v>
      </c>
      <c r="L85" s="16">
        <f t="shared" ca="1" si="13"/>
        <v>0.54482007513955211</v>
      </c>
      <c r="M85" s="16">
        <f t="shared" ref="M85:M145" ca="1" si="19">(M$1-M$2*D85+M$3*F85)^2</f>
        <v>182334.74337849382</v>
      </c>
      <c r="N85" s="16">
        <f t="shared" ref="N85:N145" ca="1" si="20">(-M$2+M$4*D85-M$5*F85)^2</f>
        <v>115602.16546828154</v>
      </c>
      <c r="O85" s="16">
        <f t="shared" ref="O85:O145" ca="1" si="21">+(M$3-D85*M$5+F85*M$6)^2</f>
        <v>4458.2774915373448</v>
      </c>
      <c r="P85" s="14">
        <f t="shared" ca="1" si="14"/>
        <v>-0.73811928246019431</v>
      </c>
      <c r="Q85" s="14"/>
      <c r="R85" s="14"/>
      <c r="S85" s="14"/>
    </row>
    <row r="86" spans="1:19" x14ac:dyDescent="0.2">
      <c r="A86" s="82"/>
      <c r="B86" s="82"/>
      <c r="C86" s="14"/>
      <c r="D86" s="83">
        <f t="shared" si="17"/>
        <v>0</v>
      </c>
      <c r="E86" s="83">
        <f t="shared" si="17"/>
        <v>0</v>
      </c>
      <c r="F86" s="16">
        <f t="shared" ref="F86:F145" si="22">D86*D86</f>
        <v>0</v>
      </c>
      <c r="G86" s="16">
        <f t="shared" ref="G86:G145" si="23">D86*F86</f>
        <v>0</v>
      </c>
      <c r="H86" s="16">
        <f t="shared" ref="H86:H145" si="24">F86*F86</f>
        <v>0</v>
      </c>
      <c r="I86" s="16">
        <f t="shared" ref="I86:I145" si="25">E86*D86</f>
        <v>0</v>
      </c>
      <c r="J86" s="16">
        <f t="shared" ref="J86:J145" si="26">I86*D86</f>
        <v>0</v>
      </c>
      <c r="K86" s="16">
        <f t="shared" ca="1" si="18"/>
        <v>0.73811928246019431</v>
      </c>
      <c r="L86" s="16">
        <f t="shared" ref="L86:L145" ca="1" si="27">+(K86-E86)^2</f>
        <v>0.54482007513955211</v>
      </c>
      <c r="M86" s="16">
        <f t="shared" ca="1" si="19"/>
        <v>182334.74337849382</v>
      </c>
      <c r="N86" s="16">
        <f t="shared" ca="1" si="20"/>
        <v>115602.16546828154</v>
      </c>
      <c r="O86" s="16">
        <f t="shared" ca="1" si="21"/>
        <v>4458.2774915373448</v>
      </c>
      <c r="P86" s="14">
        <f t="shared" ref="P86:P145" ca="1" si="28">+E86-K86</f>
        <v>-0.73811928246019431</v>
      </c>
      <c r="Q86" s="14"/>
      <c r="R86" s="14"/>
      <c r="S86" s="14"/>
    </row>
    <row r="87" spans="1:19" x14ac:dyDescent="0.2">
      <c r="A87" s="82"/>
      <c r="B87" s="82"/>
      <c r="C87" s="14"/>
      <c r="D87" s="83">
        <f t="shared" si="17"/>
        <v>0</v>
      </c>
      <c r="E87" s="83">
        <f t="shared" si="17"/>
        <v>0</v>
      </c>
      <c r="F87" s="16">
        <f t="shared" si="22"/>
        <v>0</v>
      </c>
      <c r="G87" s="16">
        <f t="shared" si="23"/>
        <v>0</v>
      </c>
      <c r="H87" s="16">
        <f t="shared" si="24"/>
        <v>0</v>
      </c>
      <c r="I87" s="16">
        <f t="shared" si="25"/>
        <v>0</v>
      </c>
      <c r="J87" s="16">
        <f t="shared" si="26"/>
        <v>0</v>
      </c>
      <c r="K87" s="16">
        <f t="shared" ca="1" si="18"/>
        <v>0.73811928246019431</v>
      </c>
      <c r="L87" s="16">
        <f t="shared" ca="1" si="27"/>
        <v>0.54482007513955211</v>
      </c>
      <c r="M87" s="16">
        <f t="shared" ca="1" si="19"/>
        <v>182334.74337849382</v>
      </c>
      <c r="N87" s="16">
        <f t="shared" ca="1" si="20"/>
        <v>115602.16546828154</v>
      </c>
      <c r="O87" s="16">
        <f t="shared" ca="1" si="21"/>
        <v>4458.2774915373448</v>
      </c>
      <c r="P87" s="14">
        <f t="shared" ca="1" si="28"/>
        <v>-0.73811928246019431</v>
      </c>
      <c r="Q87" s="14"/>
      <c r="R87" s="14"/>
      <c r="S87" s="14"/>
    </row>
    <row r="88" spans="1:19" x14ac:dyDescent="0.2">
      <c r="A88" s="82"/>
      <c r="B88" s="82"/>
      <c r="C88" s="14"/>
      <c r="D88" s="83">
        <f t="shared" si="17"/>
        <v>0</v>
      </c>
      <c r="E88" s="83">
        <f t="shared" si="17"/>
        <v>0</v>
      </c>
      <c r="F88" s="16">
        <f t="shared" si="22"/>
        <v>0</v>
      </c>
      <c r="G88" s="16">
        <f t="shared" si="23"/>
        <v>0</v>
      </c>
      <c r="H88" s="16">
        <f t="shared" si="24"/>
        <v>0</v>
      </c>
      <c r="I88" s="16">
        <f t="shared" si="25"/>
        <v>0</v>
      </c>
      <c r="J88" s="16">
        <f t="shared" si="26"/>
        <v>0</v>
      </c>
      <c r="K88" s="16">
        <f t="shared" ca="1" si="18"/>
        <v>0.73811928246019431</v>
      </c>
      <c r="L88" s="16">
        <f t="shared" ca="1" si="27"/>
        <v>0.54482007513955211</v>
      </c>
      <c r="M88" s="16">
        <f t="shared" ca="1" si="19"/>
        <v>182334.74337849382</v>
      </c>
      <c r="N88" s="16">
        <f t="shared" ca="1" si="20"/>
        <v>115602.16546828154</v>
      </c>
      <c r="O88" s="16">
        <f t="shared" ca="1" si="21"/>
        <v>4458.2774915373448</v>
      </c>
      <c r="P88" s="14">
        <f t="shared" ca="1" si="28"/>
        <v>-0.73811928246019431</v>
      </c>
      <c r="Q88" s="14"/>
      <c r="R88" s="14"/>
      <c r="S88" s="14"/>
    </row>
    <row r="89" spans="1:19" x14ac:dyDescent="0.2">
      <c r="A89" s="82"/>
      <c r="B89" s="82"/>
      <c r="C89" s="14"/>
      <c r="D89" s="83">
        <f t="shared" si="17"/>
        <v>0</v>
      </c>
      <c r="E89" s="83">
        <f t="shared" si="17"/>
        <v>0</v>
      </c>
      <c r="F89" s="16">
        <f t="shared" si="22"/>
        <v>0</v>
      </c>
      <c r="G89" s="16">
        <f t="shared" si="23"/>
        <v>0</v>
      </c>
      <c r="H89" s="16">
        <f t="shared" si="24"/>
        <v>0</v>
      </c>
      <c r="I89" s="16">
        <f t="shared" si="25"/>
        <v>0</v>
      </c>
      <c r="J89" s="16">
        <f t="shared" si="26"/>
        <v>0</v>
      </c>
      <c r="K89" s="16">
        <f t="shared" ca="1" si="18"/>
        <v>0.73811928246019431</v>
      </c>
      <c r="L89" s="16">
        <f t="shared" ca="1" si="27"/>
        <v>0.54482007513955211</v>
      </c>
      <c r="M89" s="16">
        <f t="shared" ca="1" si="19"/>
        <v>182334.74337849382</v>
      </c>
      <c r="N89" s="16">
        <f t="shared" ca="1" si="20"/>
        <v>115602.16546828154</v>
      </c>
      <c r="O89" s="16">
        <f t="shared" ca="1" si="21"/>
        <v>4458.2774915373448</v>
      </c>
      <c r="P89" s="14">
        <f t="shared" ca="1" si="28"/>
        <v>-0.73811928246019431</v>
      </c>
      <c r="Q89" s="14"/>
      <c r="R89" s="14"/>
      <c r="S89" s="14"/>
    </row>
    <row r="90" spans="1:19" x14ac:dyDescent="0.2">
      <c r="A90" s="82"/>
      <c r="B90" s="82"/>
      <c r="C90" s="14"/>
      <c r="D90" s="83">
        <f t="shared" si="17"/>
        <v>0</v>
      </c>
      <c r="E90" s="83">
        <f t="shared" si="17"/>
        <v>0</v>
      </c>
      <c r="F90" s="16">
        <f t="shared" si="22"/>
        <v>0</v>
      </c>
      <c r="G90" s="16">
        <f t="shared" si="23"/>
        <v>0</v>
      </c>
      <c r="H90" s="16">
        <f t="shared" si="24"/>
        <v>0</v>
      </c>
      <c r="I90" s="16">
        <f t="shared" si="25"/>
        <v>0</v>
      </c>
      <c r="J90" s="16">
        <f t="shared" si="26"/>
        <v>0</v>
      </c>
      <c r="K90" s="16">
        <f t="shared" ca="1" si="18"/>
        <v>0.73811928246019431</v>
      </c>
      <c r="L90" s="16">
        <f t="shared" ca="1" si="27"/>
        <v>0.54482007513955211</v>
      </c>
      <c r="M90" s="16">
        <f t="shared" ca="1" si="19"/>
        <v>182334.74337849382</v>
      </c>
      <c r="N90" s="16">
        <f t="shared" ca="1" si="20"/>
        <v>115602.16546828154</v>
      </c>
      <c r="O90" s="16">
        <f t="shared" ca="1" si="21"/>
        <v>4458.2774915373448</v>
      </c>
      <c r="P90" s="14">
        <f t="shared" ca="1" si="28"/>
        <v>-0.73811928246019431</v>
      </c>
      <c r="Q90" s="14"/>
      <c r="R90" s="14"/>
      <c r="S90" s="14"/>
    </row>
    <row r="91" spans="1:19" x14ac:dyDescent="0.2">
      <c r="A91" s="82"/>
      <c r="B91" s="82"/>
      <c r="C91" s="14"/>
      <c r="D91" s="83">
        <f t="shared" si="17"/>
        <v>0</v>
      </c>
      <c r="E91" s="83">
        <f t="shared" si="17"/>
        <v>0</v>
      </c>
      <c r="F91" s="16">
        <f t="shared" si="22"/>
        <v>0</v>
      </c>
      <c r="G91" s="16">
        <f t="shared" si="23"/>
        <v>0</v>
      </c>
      <c r="H91" s="16">
        <f t="shared" si="24"/>
        <v>0</v>
      </c>
      <c r="I91" s="16">
        <f t="shared" si="25"/>
        <v>0</v>
      </c>
      <c r="J91" s="16">
        <f t="shared" si="26"/>
        <v>0</v>
      </c>
      <c r="K91" s="16">
        <f t="shared" ca="1" si="18"/>
        <v>0.73811928246019431</v>
      </c>
      <c r="L91" s="16">
        <f t="shared" ca="1" si="27"/>
        <v>0.54482007513955211</v>
      </c>
      <c r="M91" s="16">
        <f t="shared" ca="1" si="19"/>
        <v>182334.74337849382</v>
      </c>
      <c r="N91" s="16">
        <f t="shared" ca="1" si="20"/>
        <v>115602.16546828154</v>
      </c>
      <c r="O91" s="16">
        <f t="shared" ca="1" si="21"/>
        <v>4458.2774915373448</v>
      </c>
      <c r="P91" s="14">
        <f t="shared" ca="1" si="28"/>
        <v>-0.73811928246019431</v>
      </c>
      <c r="Q91" s="14"/>
      <c r="R91" s="14"/>
      <c r="S91" s="14"/>
    </row>
    <row r="92" spans="1:19" x14ac:dyDescent="0.2">
      <c r="A92" s="82"/>
      <c r="B92" s="82"/>
      <c r="C92" s="14"/>
      <c r="D92" s="83">
        <f t="shared" si="17"/>
        <v>0</v>
      </c>
      <c r="E92" s="83">
        <f t="shared" si="17"/>
        <v>0</v>
      </c>
      <c r="F92" s="16">
        <f t="shared" si="22"/>
        <v>0</v>
      </c>
      <c r="G92" s="16">
        <f t="shared" si="23"/>
        <v>0</v>
      </c>
      <c r="H92" s="16">
        <f t="shared" si="24"/>
        <v>0</v>
      </c>
      <c r="I92" s="16">
        <f t="shared" si="25"/>
        <v>0</v>
      </c>
      <c r="J92" s="16">
        <f t="shared" si="26"/>
        <v>0</v>
      </c>
      <c r="K92" s="16">
        <f t="shared" ca="1" si="18"/>
        <v>0.73811928246019431</v>
      </c>
      <c r="L92" s="16">
        <f t="shared" ca="1" si="27"/>
        <v>0.54482007513955211</v>
      </c>
      <c r="M92" s="16">
        <f t="shared" ca="1" si="19"/>
        <v>182334.74337849382</v>
      </c>
      <c r="N92" s="16">
        <f t="shared" ca="1" si="20"/>
        <v>115602.16546828154</v>
      </c>
      <c r="O92" s="16">
        <f t="shared" ca="1" si="21"/>
        <v>4458.2774915373448</v>
      </c>
      <c r="P92" s="14">
        <f t="shared" ca="1" si="28"/>
        <v>-0.73811928246019431</v>
      </c>
      <c r="Q92" s="14"/>
      <c r="R92" s="14"/>
      <c r="S92" s="14"/>
    </row>
    <row r="93" spans="1:19" x14ac:dyDescent="0.2">
      <c r="A93" s="82"/>
      <c r="B93" s="82"/>
      <c r="C93" s="14"/>
      <c r="D93" s="83">
        <f t="shared" si="17"/>
        <v>0</v>
      </c>
      <c r="E93" s="83">
        <f t="shared" si="17"/>
        <v>0</v>
      </c>
      <c r="F93" s="16">
        <f t="shared" si="22"/>
        <v>0</v>
      </c>
      <c r="G93" s="16">
        <f t="shared" si="23"/>
        <v>0</v>
      </c>
      <c r="H93" s="16">
        <f t="shared" si="24"/>
        <v>0</v>
      </c>
      <c r="I93" s="16">
        <f t="shared" si="25"/>
        <v>0</v>
      </c>
      <c r="J93" s="16">
        <f t="shared" si="26"/>
        <v>0</v>
      </c>
      <c r="K93" s="16">
        <f t="shared" ca="1" si="18"/>
        <v>0.73811928246019431</v>
      </c>
      <c r="L93" s="16">
        <f t="shared" ca="1" si="27"/>
        <v>0.54482007513955211</v>
      </c>
      <c r="M93" s="16">
        <f t="shared" ca="1" si="19"/>
        <v>182334.74337849382</v>
      </c>
      <c r="N93" s="16">
        <f t="shared" ca="1" si="20"/>
        <v>115602.16546828154</v>
      </c>
      <c r="O93" s="16">
        <f t="shared" ca="1" si="21"/>
        <v>4458.2774915373448</v>
      </c>
      <c r="P93" s="14">
        <f t="shared" ca="1" si="28"/>
        <v>-0.73811928246019431</v>
      </c>
      <c r="Q93" s="14"/>
      <c r="R93" s="14"/>
      <c r="S93" s="14"/>
    </row>
    <row r="94" spans="1:19" x14ac:dyDescent="0.2">
      <c r="A94" s="82"/>
      <c r="B94" s="82"/>
      <c r="C94" s="14"/>
      <c r="D94" s="83">
        <f t="shared" si="17"/>
        <v>0</v>
      </c>
      <c r="E94" s="83">
        <f t="shared" si="17"/>
        <v>0</v>
      </c>
      <c r="F94" s="16">
        <f t="shared" si="22"/>
        <v>0</v>
      </c>
      <c r="G94" s="16">
        <f t="shared" si="23"/>
        <v>0</v>
      </c>
      <c r="H94" s="16">
        <f t="shared" si="24"/>
        <v>0</v>
      </c>
      <c r="I94" s="16">
        <f t="shared" si="25"/>
        <v>0</v>
      </c>
      <c r="J94" s="16">
        <f t="shared" si="26"/>
        <v>0</v>
      </c>
      <c r="K94" s="16">
        <f t="shared" ca="1" si="18"/>
        <v>0.73811928246019431</v>
      </c>
      <c r="L94" s="16">
        <f t="shared" ca="1" si="27"/>
        <v>0.54482007513955211</v>
      </c>
      <c r="M94" s="16">
        <f t="shared" ca="1" si="19"/>
        <v>182334.74337849382</v>
      </c>
      <c r="N94" s="16">
        <f t="shared" ca="1" si="20"/>
        <v>115602.16546828154</v>
      </c>
      <c r="O94" s="16">
        <f t="shared" ca="1" si="21"/>
        <v>4458.2774915373448</v>
      </c>
      <c r="P94" s="14">
        <f t="shared" ca="1" si="28"/>
        <v>-0.73811928246019431</v>
      </c>
      <c r="Q94" s="14"/>
      <c r="R94" s="14"/>
      <c r="S94" s="14"/>
    </row>
    <row r="95" spans="1:19" x14ac:dyDescent="0.2">
      <c r="A95" s="82"/>
      <c r="B95" s="82"/>
      <c r="C95" s="14"/>
      <c r="D95" s="83">
        <f t="shared" si="17"/>
        <v>0</v>
      </c>
      <c r="E95" s="83">
        <f t="shared" si="17"/>
        <v>0</v>
      </c>
      <c r="F95" s="16">
        <f t="shared" si="22"/>
        <v>0</v>
      </c>
      <c r="G95" s="16">
        <f t="shared" si="23"/>
        <v>0</v>
      </c>
      <c r="H95" s="16">
        <f t="shared" si="24"/>
        <v>0</v>
      </c>
      <c r="I95" s="16">
        <f t="shared" si="25"/>
        <v>0</v>
      </c>
      <c r="J95" s="16">
        <f t="shared" si="26"/>
        <v>0</v>
      </c>
      <c r="K95" s="16">
        <f t="shared" ca="1" si="18"/>
        <v>0.73811928246019431</v>
      </c>
      <c r="L95" s="16">
        <f t="shared" ca="1" si="27"/>
        <v>0.54482007513955211</v>
      </c>
      <c r="M95" s="16">
        <f t="shared" ca="1" si="19"/>
        <v>182334.74337849382</v>
      </c>
      <c r="N95" s="16">
        <f t="shared" ca="1" si="20"/>
        <v>115602.16546828154</v>
      </c>
      <c r="O95" s="16">
        <f t="shared" ca="1" si="21"/>
        <v>4458.2774915373448</v>
      </c>
      <c r="P95" s="14">
        <f t="shared" ca="1" si="28"/>
        <v>-0.73811928246019431</v>
      </c>
      <c r="Q95" s="14"/>
      <c r="R95" s="14"/>
      <c r="S95" s="14"/>
    </row>
    <row r="96" spans="1:19" x14ac:dyDescent="0.2">
      <c r="A96" s="82"/>
      <c r="B96" s="82"/>
      <c r="C96" s="14"/>
      <c r="D96" s="83">
        <f t="shared" si="17"/>
        <v>0</v>
      </c>
      <c r="E96" s="83">
        <f t="shared" si="17"/>
        <v>0</v>
      </c>
      <c r="F96" s="16">
        <f t="shared" si="22"/>
        <v>0</v>
      </c>
      <c r="G96" s="16">
        <f t="shared" si="23"/>
        <v>0</v>
      </c>
      <c r="H96" s="16">
        <f t="shared" si="24"/>
        <v>0</v>
      </c>
      <c r="I96" s="16">
        <f t="shared" si="25"/>
        <v>0</v>
      </c>
      <c r="J96" s="16">
        <f t="shared" si="26"/>
        <v>0</v>
      </c>
      <c r="K96" s="16">
        <f t="shared" ca="1" si="18"/>
        <v>0.73811928246019431</v>
      </c>
      <c r="L96" s="16">
        <f t="shared" ca="1" si="27"/>
        <v>0.54482007513955211</v>
      </c>
      <c r="M96" s="16">
        <f t="shared" ca="1" si="19"/>
        <v>182334.74337849382</v>
      </c>
      <c r="N96" s="16">
        <f t="shared" ca="1" si="20"/>
        <v>115602.16546828154</v>
      </c>
      <c r="O96" s="16">
        <f t="shared" ca="1" si="21"/>
        <v>4458.2774915373448</v>
      </c>
      <c r="P96" s="14">
        <f t="shared" ca="1" si="28"/>
        <v>-0.73811928246019431</v>
      </c>
      <c r="Q96" s="14"/>
      <c r="R96" s="14"/>
      <c r="S96" s="14"/>
    </row>
    <row r="97" spans="1:19" x14ac:dyDescent="0.2">
      <c r="A97" s="82"/>
      <c r="B97" s="82"/>
      <c r="C97" s="14"/>
      <c r="D97" s="83">
        <f t="shared" si="17"/>
        <v>0</v>
      </c>
      <c r="E97" s="83">
        <f t="shared" si="17"/>
        <v>0</v>
      </c>
      <c r="F97" s="16">
        <f t="shared" si="22"/>
        <v>0</v>
      </c>
      <c r="G97" s="16">
        <f t="shared" si="23"/>
        <v>0</v>
      </c>
      <c r="H97" s="16">
        <f t="shared" si="24"/>
        <v>0</v>
      </c>
      <c r="I97" s="16">
        <f t="shared" si="25"/>
        <v>0</v>
      </c>
      <c r="J97" s="16">
        <f t="shared" si="26"/>
        <v>0</v>
      </c>
      <c r="K97" s="16">
        <f t="shared" ca="1" si="18"/>
        <v>0.73811928246019431</v>
      </c>
      <c r="L97" s="16">
        <f t="shared" ca="1" si="27"/>
        <v>0.54482007513955211</v>
      </c>
      <c r="M97" s="16">
        <f t="shared" ca="1" si="19"/>
        <v>182334.74337849382</v>
      </c>
      <c r="N97" s="16">
        <f t="shared" ca="1" si="20"/>
        <v>115602.16546828154</v>
      </c>
      <c r="O97" s="16">
        <f t="shared" ca="1" si="21"/>
        <v>4458.2774915373448</v>
      </c>
      <c r="P97" s="14">
        <f t="shared" ca="1" si="28"/>
        <v>-0.73811928246019431</v>
      </c>
      <c r="Q97" s="14"/>
      <c r="R97" s="14"/>
      <c r="S97" s="14"/>
    </row>
    <row r="98" spans="1:19" x14ac:dyDescent="0.2">
      <c r="A98" s="82"/>
      <c r="B98" s="82"/>
      <c r="C98" s="14"/>
      <c r="D98" s="83">
        <f t="shared" si="17"/>
        <v>0</v>
      </c>
      <c r="E98" s="83">
        <f t="shared" si="17"/>
        <v>0</v>
      </c>
      <c r="F98" s="16">
        <f t="shared" si="22"/>
        <v>0</v>
      </c>
      <c r="G98" s="16">
        <f t="shared" si="23"/>
        <v>0</v>
      </c>
      <c r="H98" s="16">
        <f t="shared" si="24"/>
        <v>0</v>
      </c>
      <c r="I98" s="16">
        <f t="shared" si="25"/>
        <v>0</v>
      </c>
      <c r="J98" s="16">
        <f t="shared" si="26"/>
        <v>0</v>
      </c>
      <c r="K98" s="16">
        <f t="shared" ca="1" si="18"/>
        <v>0.73811928246019431</v>
      </c>
      <c r="L98" s="16">
        <f t="shared" ca="1" si="27"/>
        <v>0.54482007513955211</v>
      </c>
      <c r="M98" s="16">
        <f t="shared" ca="1" si="19"/>
        <v>182334.74337849382</v>
      </c>
      <c r="N98" s="16">
        <f t="shared" ca="1" si="20"/>
        <v>115602.16546828154</v>
      </c>
      <c r="O98" s="16">
        <f t="shared" ca="1" si="21"/>
        <v>4458.2774915373448</v>
      </c>
      <c r="P98" s="14">
        <f t="shared" ca="1" si="28"/>
        <v>-0.73811928246019431</v>
      </c>
      <c r="Q98" s="14"/>
      <c r="R98" s="14"/>
      <c r="S98" s="14"/>
    </row>
    <row r="99" spans="1:19" x14ac:dyDescent="0.2">
      <c r="A99" s="82"/>
      <c r="B99" s="82"/>
      <c r="C99" s="14"/>
      <c r="D99" s="83">
        <f t="shared" si="17"/>
        <v>0</v>
      </c>
      <c r="E99" s="83">
        <f t="shared" si="17"/>
        <v>0</v>
      </c>
      <c r="F99" s="16">
        <f t="shared" si="22"/>
        <v>0</v>
      </c>
      <c r="G99" s="16">
        <f t="shared" si="23"/>
        <v>0</v>
      </c>
      <c r="H99" s="16">
        <f t="shared" si="24"/>
        <v>0</v>
      </c>
      <c r="I99" s="16">
        <f t="shared" si="25"/>
        <v>0</v>
      </c>
      <c r="J99" s="16">
        <f t="shared" si="26"/>
        <v>0</v>
      </c>
      <c r="K99" s="16">
        <f t="shared" ca="1" si="18"/>
        <v>0.73811928246019431</v>
      </c>
      <c r="L99" s="16">
        <f t="shared" ca="1" si="27"/>
        <v>0.54482007513955211</v>
      </c>
      <c r="M99" s="16">
        <f t="shared" ca="1" si="19"/>
        <v>182334.74337849382</v>
      </c>
      <c r="N99" s="16">
        <f t="shared" ca="1" si="20"/>
        <v>115602.16546828154</v>
      </c>
      <c r="O99" s="16">
        <f t="shared" ca="1" si="21"/>
        <v>4458.2774915373448</v>
      </c>
      <c r="P99" s="14">
        <f t="shared" ca="1" si="28"/>
        <v>-0.73811928246019431</v>
      </c>
      <c r="Q99" s="14"/>
      <c r="R99" s="14"/>
      <c r="S99" s="14"/>
    </row>
    <row r="100" spans="1:19" x14ac:dyDescent="0.2">
      <c r="A100" s="82"/>
      <c r="B100" s="82"/>
      <c r="C100" s="14"/>
      <c r="D100" s="83">
        <f t="shared" si="17"/>
        <v>0</v>
      </c>
      <c r="E100" s="83">
        <f t="shared" si="17"/>
        <v>0</v>
      </c>
      <c r="F100" s="16">
        <f t="shared" si="22"/>
        <v>0</v>
      </c>
      <c r="G100" s="16">
        <f t="shared" si="23"/>
        <v>0</v>
      </c>
      <c r="H100" s="16">
        <f t="shared" si="24"/>
        <v>0</v>
      </c>
      <c r="I100" s="16">
        <f t="shared" si="25"/>
        <v>0</v>
      </c>
      <c r="J100" s="16">
        <f t="shared" si="26"/>
        <v>0</v>
      </c>
      <c r="K100" s="16">
        <f t="shared" ca="1" si="18"/>
        <v>0.73811928246019431</v>
      </c>
      <c r="L100" s="16">
        <f t="shared" ca="1" si="27"/>
        <v>0.54482007513955211</v>
      </c>
      <c r="M100" s="16">
        <f t="shared" ca="1" si="19"/>
        <v>182334.74337849382</v>
      </c>
      <c r="N100" s="16">
        <f t="shared" ca="1" si="20"/>
        <v>115602.16546828154</v>
      </c>
      <c r="O100" s="16">
        <f t="shared" ca="1" si="21"/>
        <v>4458.2774915373448</v>
      </c>
      <c r="P100" s="14">
        <f t="shared" ca="1" si="28"/>
        <v>-0.73811928246019431</v>
      </c>
      <c r="Q100" s="14"/>
      <c r="R100" s="14"/>
      <c r="S100" s="14"/>
    </row>
    <row r="101" spans="1:19" x14ac:dyDescent="0.2">
      <c r="A101" s="82"/>
      <c r="B101" s="82"/>
      <c r="C101" s="14"/>
      <c r="D101" s="83">
        <f t="shared" si="17"/>
        <v>0</v>
      </c>
      <c r="E101" s="83">
        <f t="shared" si="17"/>
        <v>0</v>
      </c>
      <c r="F101" s="16">
        <f t="shared" si="22"/>
        <v>0</v>
      </c>
      <c r="G101" s="16">
        <f t="shared" si="23"/>
        <v>0</v>
      </c>
      <c r="H101" s="16">
        <f t="shared" si="24"/>
        <v>0</v>
      </c>
      <c r="I101" s="16">
        <f t="shared" si="25"/>
        <v>0</v>
      </c>
      <c r="J101" s="16">
        <f t="shared" si="26"/>
        <v>0</v>
      </c>
      <c r="K101" s="16">
        <f t="shared" ca="1" si="18"/>
        <v>0.73811928246019431</v>
      </c>
      <c r="L101" s="16">
        <f t="shared" ca="1" si="27"/>
        <v>0.54482007513955211</v>
      </c>
      <c r="M101" s="16">
        <f t="shared" ca="1" si="19"/>
        <v>182334.74337849382</v>
      </c>
      <c r="N101" s="16">
        <f t="shared" ca="1" si="20"/>
        <v>115602.16546828154</v>
      </c>
      <c r="O101" s="16">
        <f t="shared" ca="1" si="21"/>
        <v>4458.2774915373448</v>
      </c>
      <c r="P101" s="14">
        <f t="shared" ca="1" si="28"/>
        <v>-0.73811928246019431</v>
      </c>
      <c r="Q101" s="14"/>
      <c r="R101" s="14"/>
      <c r="S101" s="14"/>
    </row>
    <row r="102" spans="1:19" x14ac:dyDescent="0.2">
      <c r="A102" s="82"/>
      <c r="B102" s="82"/>
      <c r="C102" s="14"/>
      <c r="D102" s="83">
        <f t="shared" si="17"/>
        <v>0</v>
      </c>
      <c r="E102" s="83">
        <f t="shared" si="17"/>
        <v>0</v>
      </c>
      <c r="F102" s="16">
        <f t="shared" si="22"/>
        <v>0</v>
      </c>
      <c r="G102" s="16">
        <f t="shared" si="23"/>
        <v>0</v>
      </c>
      <c r="H102" s="16">
        <f t="shared" si="24"/>
        <v>0</v>
      </c>
      <c r="I102" s="16">
        <f t="shared" si="25"/>
        <v>0</v>
      </c>
      <c r="J102" s="16">
        <f t="shared" si="26"/>
        <v>0</v>
      </c>
      <c r="K102" s="16">
        <f t="shared" ca="1" si="18"/>
        <v>0.73811928246019431</v>
      </c>
      <c r="L102" s="16">
        <f t="shared" ca="1" si="27"/>
        <v>0.54482007513955211</v>
      </c>
      <c r="M102" s="16">
        <f t="shared" ca="1" si="19"/>
        <v>182334.74337849382</v>
      </c>
      <c r="N102" s="16">
        <f t="shared" ca="1" si="20"/>
        <v>115602.16546828154</v>
      </c>
      <c r="O102" s="16">
        <f t="shared" ca="1" si="21"/>
        <v>4458.2774915373448</v>
      </c>
      <c r="P102" s="14">
        <f t="shared" ca="1" si="28"/>
        <v>-0.73811928246019431</v>
      </c>
      <c r="Q102" s="14"/>
      <c r="R102" s="14"/>
      <c r="S102" s="14"/>
    </row>
    <row r="103" spans="1:19" x14ac:dyDescent="0.2">
      <c r="A103" s="82"/>
      <c r="B103" s="82"/>
      <c r="C103" s="14"/>
      <c r="D103" s="83">
        <f t="shared" si="17"/>
        <v>0</v>
      </c>
      <c r="E103" s="83">
        <f t="shared" si="17"/>
        <v>0</v>
      </c>
      <c r="F103" s="16">
        <f t="shared" si="22"/>
        <v>0</v>
      </c>
      <c r="G103" s="16">
        <f t="shared" si="23"/>
        <v>0</v>
      </c>
      <c r="H103" s="16">
        <f t="shared" si="24"/>
        <v>0</v>
      </c>
      <c r="I103" s="16">
        <f t="shared" si="25"/>
        <v>0</v>
      </c>
      <c r="J103" s="16">
        <f t="shared" si="26"/>
        <v>0</v>
      </c>
      <c r="K103" s="16">
        <f t="shared" ca="1" si="18"/>
        <v>0.73811928246019431</v>
      </c>
      <c r="L103" s="16">
        <f t="shared" ca="1" si="27"/>
        <v>0.54482007513955211</v>
      </c>
      <c r="M103" s="16">
        <f t="shared" ca="1" si="19"/>
        <v>182334.74337849382</v>
      </c>
      <c r="N103" s="16">
        <f t="shared" ca="1" si="20"/>
        <v>115602.16546828154</v>
      </c>
      <c r="O103" s="16">
        <f t="shared" ca="1" si="21"/>
        <v>4458.2774915373448</v>
      </c>
      <c r="P103" s="14">
        <f t="shared" ca="1" si="28"/>
        <v>-0.73811928246019431</v>
      </c>
      <c r="Q103" s="14"/>
      <c r="R103" s="14"/>
      <c r="S103" s="14"/>
    </row>
    <row r="104" spans="1:19" x14ac:dyDescent="0.2">
      <c r="A104" s="82"/>
      <c r="B104" s="82"/>
      <c r="C104" s="14"/>
      <c r="D104" s="83">
        <f t="shared" si="17"/>
        <v>0</v>
      </c>
      <c r="E104" s="83">
        <f t="shared" si="17"/>
        <v>0</v>
      </c>
      <c r="F104" s="16">
        <f t="shared" si="22"/>
        <v>0</v>
      </c>
      <c r="G104" s="16">
        <f t="shared" si="23"/>
        <v>0</v>
      </c>
      <c r="H104" s="16">
        <f t="shared" si="24"/>
        <v>0</v>
      </c>
      <c r="I104" s="16">
        <f t="shared" si="25"/>
        <v>0</v>
      </c>
      <c r="J104" s="16">
        <f t="shared" si="26"/>
        <v>0</v>
      </c>
      <c r="K104" s="16">
        <f t="shared" ca="1" si="18"/>
        <v>0.73811928246019431</v>
      </c>
      <c r="L104" s="16">
        <f t="shared" ca="1" si="27"/>
        <v>0.54482007513955211</v>
      </c>
      <c r="M104" s="16">
        <f t="shared" ca="1" si="19"/>
        <v>182334.74337849382</v>
      </c>
      <c r="N104" s="16">
        <f t="shared" ca="1" si="20"/>
        <v>115602.16546828154</v>
      </c>
      <c r="O104" s="16">
        <f t="shared" ca="1" si="21"/>
        <v>4458.2774915373448</v>
      </c>
      <c r="P104" s="14">
        <f t="shared" ca="1" si="28"/>
        <v>-0.73811928246019431</v>
      </c>
      <c r="Q104" s="14"/>
      <c r="R104" s="14"/>
      <c r="S104" s="14"/>
    </row>
    <row r="105" spans="1:19" x14ac:dyDescent="0.2">
      <c r="A105" s="82"/>
      <c r="B105" s="82"/>
      <c r="C105" s="14"/>
      <c r="D105" s="83">
        <f t="shared" si="17"/>
        <v>0</v>
      </c>
      <c r="E105" s="83">
        <f t="shared" si="17"/>
        <v>0</v>
      </c>
      <c r="F105" s="16">
        <f t="shared" si="22"/>
        <v>0</v>
      </c>
      <c r="G105" s="16">
        <f t="shared" si="23"/>
        <v>0</v>
      </c>
      <c r="H105" s="16">
        <f t="shared" si="24"/>
        <v>0</v>
      </c>
      <c r="I105" s="16">
        <f t="shared" si="25"/>
        <v>0</v>
      </c>
      <c r="J105" s="16">
        <f t="shared" si="26"/>
        <v>0</v>
      </c>
      <c r="K105" s="16">
        <f t="shared" ca="1" si="18"/>
        <v>0.73811928246019431</v>
      </c>
      <c r="L105" s="16">
        <f t="shared" ca="1" si="27"/>
        <v>0.54482007513955211</v>
      </c>
      <c r="M105" s="16">
        <f t="shared" ca="1" si="19"/>
        <v>182334.74337849382</v>
      </c>
      <c r="N105" s="16">
        <f t="shared" ca="1" si="20"/>
        <v>115602.16546828154</v>
      </c>
      <c r="O105" s="16">
        <f t="shared" ca="1" si="21"/>
        <v>4458.2774915373448</v>
      </c>
      <c r="P105" s="14">
        <f t="shared" ca="1" si="28"/>
        <v>-0.73811928246019431</v>
      </c>
      <c r="Q105" s="14"/>
      <c r="R105" s="14"/>
      <c r="S105" s="14"/>
    </row>
    <row r="106" spans="1:19" x14ac:dyDescent="0.2">
      <c r="A106" s="82"/>
      <c r="B106" s="82"/>
      <c r="C106" s="14"/>
      <c r="D106" s="83">
        <f t="shared" si="17"/>
        <v>0</v>
      </c>
      <c r="E106" s="83">
        <f t="shared" si="17"/>
        <v>0</v>
      </c>
      <c r="F106" s="16">
        <f t="shared" si="22"/>
        <v>0</v>
      </c>
      <c r="G106" s="16">
        <f t="shared" si="23"/>
        <v>0</v>
      </c>
      <c r="H106" s="16">
        <f t="shared" si="24"/>
        <v>0</v>
      </c>
      <c r="I106" s="16">
        <f t="shared" si="25"/>
        <v>0</v>
      </c>
      <c r="J106" s="16">
        <f t="shared" si="26"/>
        <v>0</v>
      </c>
      <c r="K106" s="16">
        <f t="shared" ca="1" si="18"/>
        <v>0.73811928246019431</v>
      </c>
      <c r="L106" s="16">
        <f t="shared" ca="1" si="27"/>
        <v>0.54482007513955211</v>
      </c>
      <c r="M106" s="16">
        <f t="shared" ca="1" si="19"/>
        <v>182334.74337849382</v>
      </c>
      <c r="N106" s="16">
        <f t="shared" ca="1" si="20"/>
        <v>115602.16546828154</v>
      </c>
      <c r="O106" s="16">
        <f t="shared" ca="1" si="21"/>
        <v>4458.2774915373448</v>
      </c>
      <c r="P106" s="14">
        <f t="shared" ca="1" si="28"/>
        <v>-0.73811928246019431</v>
      </c>
      <c r="Q106" s="14"/>
      <c r="R106" s="14"/>
      <c r="S106" s="14"/>
    </row>
    <row r="107" spans="1:19" x14ac:dyDescent="0.2">
      <c r="A107" s="82"/>
      <c r="B107" s="82"/>
      <c r="C107" s="14"/>
      <c r="D107" s="83">
        <f t="shared" si="17"/>
        <v>0</v>
      </c>
      <c r="E107" s="83">
        <f t="shared" si="17"/>
        <v>0</v>
      </c>
      <c r="F107" s="16">
        <f t="shared" si="22"/>
        <v>0</v>
      </c>
      <c r="G107" s="16">
        <f t="shared" si="23"/>
        <v>0</v>
      </c>
      <c r="H107" s="16">
        <f t="shared" si="24"/>
        <v>0</v>
      </c>
      <c r="I107" s="16">
        <f t="shared" si="25"/>
        <v>0</v>
      </c>
      <c r="J107" s="16">
        <f t="shared" si="26"/>
        <v>0</v>
      </c>
      <c r="K107" s="16">
        <f t="shared" ca="1" si="18"/>
        <v>0.73811928246019431</v>
      </c>
      <c r="L107" s="16">
        <f t="shared" ca="1" si="27"/>
        <v>0.54482007513955211</v>
      </c>
      <c r="M107" s="16">
        <f t="shared" ca="1" si="19"/>
        <v>182334.74337849382</v>
      </c>
      <c r="N107" s="16">
        <f t="shared" ca="1" si="20"/>
        <v>115602.16546828154</v>
      </c>
      <c r="O107" s="16">
        <f t="shared" ca="1" si="21"/>
        <v>4458.2774915373448</v>
      </c>
      <c r="P107" s="14">
        <f t="shared" ca="1" si="28"/>
        <v>-0.73811928246019431</v>
      </c>
      <c r="Q107" s="14"/>
      <c r="R107" s="14"/>
      <c r="S107" s="14"/>
    </row>
    <row r="108" spans="1:19" x14ac:dyDescent="0.2">
      <c r="A108" s="82"/>
      <c r="B108" s="82"/>
      <c r="C108" s="14"/>
      <c r="D108" s="83">
        <f t="shared" si="17"/>
        <v>0</v>
      </c>
      <c r="E108" s="83">
        <f t="shared" si="17"/>
        <v>0</v>
      </c>
      <c r="F108" s="16">
        <f t="shared" si="22"/>
        <v>0</v>
      </c>
      <c r="G108" s="16">
        <f t="shared" si="23"/>
        <v>0</v>
      </c>
      <c r="H108" s="16">
        <f t="shared" si="24"/>
        <v>0</v>
      </c>
      <c r="I108" s="16">
        <f t="shared" si="25"/>
        <v>0</v>
      </c>
      <c r="J108" s="16">
        <f t="shared" si="26"/>
        <v>0</v>
      </c>
      <c r="K108" s="16">
        <f t="shared" ca="1" si="18"/>
        <v>0.73811928246019431</v>
      </c>
      <c r="L108" s="16">
        <f t="shared" ca="1" si="27"/>
        <v>0.54482007513955211</v>
      </c>
      <c r="M108" s="16">
        <f t="shared" ca="1" si="19"/>
        <v>182334.74337849382</v>
      </c>
      <c r="N108" s="16">
        <f t="shared" ca="1" si="20"/>
        <v>115602.16546828154</v>
      </c>
      <c r="O108" s="16">
        <f t="shared" ca="1" si="21"/>
        <v>4458.2774915373448</v>
      </c>
      <c r="P108" s="14">
        <f t="shared" ca="1" si="28"/>
        <v>-0.73811928246019431</v>
      </c>
      <c r="Q108" s="14"/>
      <c r="R108" s="14"/>
      <c r="S108" s="14"/>
    </row>
    <row r="109" spans="1:19" x14ac:dyDescent="0.2">
      <c r="A109" s="82"/>
      <c r="B109" s="82"/>
      <c r="C109" s="14"/>
      <c r="D109" s="83">
        <f t="shared" si="17"/>
        <v>0</v>
      </c>
      <c r="E109" s="83">
        <f t="shared" si="17"/>
        <v>0</v>
      </c>
      <c r="F109" s="16">
        <f t="shared" si="22"/>
        <v>0</v>
      </c>
      <c r="G109" s="16">
        <f t="shared" si="23"/>
        <v>0</v>
      </c>
      <c r="H109" s="16">
        <f t="shared" si="24"/>
        <v>0</v>
      </c>
      <c r="I109" s="16">
        <f t="shared" si="25"/>
        <v>0</v>
      </c>
      <c r="J109" s="16">
        <f t="shared" si="26"/>
        <v>0</v>
      </c>
      <c r="K109" s="16">
        <f t="shared" ca="1" si="18"/>
        <v>0.73811928246019431</v>
      </c>
      <c r="L109" s="16">
        <f t="shared" ca="1" si="27"/>
        <v>0.54482007513955211</v>
      </c>
      <c r="M109" s="16">
        <f t="shared" ca="1" si="19"/>
        <v>182334.74337849382</v>
      </c>
      <c r="N109" s="16">
        <f t="shared" ca="1" si="20"/>
        <v>115602.16546828154</v>
      </c>
      <c r="O109" s="16">
        <f t="shared" ca="1" si="21"/>
        <v>4458.2774915373448</v>
      </c>
      <c r="P109" s="14">
        <f t="shared" ca="1" si="28"/>
        <v>-0.73811928246019431</v>
      </c>
      <c r="Q109" s="14"/>
      <c r="R109" s="14"/>
      <c r="S109" s="14"/>
    </row>
    <row r="110" spans="1:19" x14ac:dyDescent="0.2">
      <c r="A110" s="82"/>
      <c r="B110" s="82"/>
      <c r="C110" s="14"/>
      <c r="D110" s="83">
        <f t="shared" si="17"/>
        <v>0</v>
      </c>
      <c r="E110" s="83">
        <f t="shared" si="17"/>
        <v>0</v>
      </c>
      <c r="F110" s="16">
        <f t="shared" si="22"/>
        <v>0</v>
      </c>
      <c r="G110" s="16">
        <f t="shared" si="23"/>
        <v>0</v>
      </c>
      <c r="H110" s="16">
        <f t="shared" si="24"/>
        <v>0</v>
      </c>
      <c r="I110" s="16">
        <f t="shared" si="25"/>
        <v>0</v>
      </c>
      <c r="J110" s="16">
        <f t="shared" si="26"/>
        <v>0</v>
      </c>
      <c r="K110" s="16">
        <f t="shared" ca="1" si="18"/>
        <v>0.73811928246019431</v>
      </c>
      <c r="L110" s="16">
        <f t="shared" ca="1" si="27"/>
        <v>0.54482007513955211</v>
      </c>
      <c r="M110" s="16">
        <f t="shared" ca="1" si="19"/>
        <v>182334.74337849382</v>
      </c>
      <c r="N110" s="16">
        <f t="shared" ca="1" si="20"/>
        <v>115602.16546828154</v>
      </c>
      <c r="O110" s="16">
        <f t="shared" ca="1" si="21"/>
        <v>4458.2774915373448</v>
      </c>
      <c r="P110" s="14">
        <f t="shared" ca="1" si="28"/>
        <v>-0.73811928246019431</v>
      </c>
      <c r="Q110" s="14"/>
      <c r="R110" s="14"/>
      <c r="S110" s="14"/>
    </row>
    <row r="111" spans="1:19" x14ac:dyDescent="0.2">
      <c r="A111" s="82"/>
      <c r="B111" s="82"/>
      <c r="C111" s="14"/>
      <c r="D111" s="83">
        <f t="shared" si="17"/>
        <v>0</v>
      </c>
      <c r="E111" s="83">
        <f t="shared" si="17"/>
        <v>0</v>
      </c>
      <c r="F111" s="16">
        <f t="shared" si="22"/>
        <v>0</v>
      </c>
      <c r="G111" s="16">
        <f t="shared" si="23"/>
        <v>0</v>
      </c>
      <c r="H111" s="16">
        <f t="shared" si="24"/>
        <v>0</v>
      </c>
      <c r="I111" s="16">
        <f t="shared" si="25"/>
        <v>0</v>
      </c>
      <c r="J111" s="16">
        <f t="shared" si="26"/>
        <v>0</v>
      </c>
      <c r="K111" s="16">
        <f t="shared" ca="1" si="18"/>
        <v>0.73811928246019431</v>
      </c>
      <c r="L111" s="16">
        <f t="shared" ca="1" si="27"/>
        <v>0.54482007513955211</v>
      </c>
      <c r="M111" s="16">
        <f t="shared" ca="1" si="19"/>
        <v>182334.74337849382</v>
      </c>
      <c r="N111" s="16">
        <f t="shared" ca="1" si="20"/>
        <v>115602.16546828154</v>
      </c>
      <c r="O111" s="16">
        <f t="shared" ca="1" si="21"/>
        <v>4458.2774915373448</v>
      </c>
      <c r="P111" s="14">
        <f t="shared" ca="1" si="28"/>
        <v>-0.73811928246019431</v>
      </c>
      <c r="Q111" s="14"/>
      <c r="R111" s="14"/>
      <c r="S111" s="14"/>
    </row>
    <row r="112" spans="1:19" x14ac:dyDescent="0.2">
      <c r="A112" s="82"/>
      <c r="B112" s="82"/>
      <c r="C112" s="14"/>
      <c r="D112" s="83">
        <f t="shared" si="17"/>
        <v>0</v>
      </c>
      <c r="E112" s="83">
        <f t="shared" si="17"/>
        <v>0</v>
      </c>
      <c r="F112" s="16">
        <f t="shared" si="22"/>
        <v>0</v>
      </c>
      <c r="G112" s="16">
        <f t="shared" si="23"/>
        <v>0</v>
      </c>
      <c r="H112" s="16">
        <f t="shared" si="24"/>
        <v>0</v>
      </c>
      <c r="I112" s="16">
        <f t="shared" si="25"/>
        <v>0</v>
      </c>
      <c r="J112" s="16">
        <f t="shared" si="26"/>
        <v>0</v>
      </c>
      <c r="K112" s="16">
        <f t="shared" ca="1" si="18"/>
        <v>0.73811928246019431</v>
      </c>
      <c r="L112" s="16">
        <f t="shared" ca="1" si="27"/>
        <v>0.54482007513955211</v>
      </c>
      <c r="M112" s="16">
        <f t="shared" ca="1" si="19"/>
        <v>182334.74337849382</v>
      </c>
      <c r="N112" s="16">
        <f t="shared" ca="1" si="20"/>
        <v>115602.16546828154</v>
      </c>
      <c r="O112" s="16">
        <f t="shared" ca="1" si="21"/>
        <v>4458.2774915373448</v>
      </c>
      <c r="P112" s="14">
        <f t="shared" ca="1" si="28"/>
        <v>-0.73811928246019431</v>
      </c>
      <c r="Q112" s="14"/>
      <c r="R112" s="14"/>
      <c r="S112" s="14"/>
    </row>
    <row r="113" spans="1:19" x14ac:dyDescent="0.2">
      <c r="A113" s="82"/>
      <c r="B113" s="82"/>
      <c r="C113" s="14"/>
      <c r="D113" s="83">
        <f t="shared" si="17"/>
        <v>0</v>
      </c>
      <c r="E113" s="83">
        <f t="shared" si="17"/>
        <v>0</v>
      </c>
      <c r="F113" s="16">
        <f t="shared" si="22"/>
        <v>0</v>
      </c>
      <c r="G113" s="16">
        <f t="shared" si="23"/>
        <v>0</v>
      </c>
      <c r="H113" s="16">
        <f t="shared" si="24"/>
        <v>0</v>
      </c>
      <c r="I113" s="16">
        <f t="shared" si="25"/>
        <v>0</v>
      </c>
      <c r="J113" s="16">
        <f t="shared" si="26"/>
        <v>0</v>
      </c>
      <c r="K113" s="16">
        <f t="shared" ca="1" si="18"/>
        <v>0.73811928246019431</v>
      </c>
      <c r="L113" s="16">
        <f t="shared" ca="1" si="27"/>
        <v>0.54482007513955211</v>
      </c>
      <c r="M113" s="16">
        <f t="shared" ca="1" si="19"/>
        <v>182334.74337849382</v>
      </c>
      <c r="N113" s="16">
        <f t="shared" ca="1" si="20"/>
        <v>115602.16546828154</v>
      </c>
      <c r="O113" s="16">
        <f t="shared" ca="1" si="21"/>
        <v>4458.2774915373448</v>
      </c>
      <c r="P113" s="14">
        <f t="shared" ca="1" si="28"/>
        <v>-0.73811928246019431</v>
      </c>
      <c r="Q113" s="14"/>
      <c r="R113" s="14"/>
      <c r="S113" s="14"/>
    </row>
    <row r="114" spans="1:19" x14ac:dyDescent="0.2">
      <c r="A114" s="82"/>
      <c r="B114" s="82"/>
      <c r="C114" s="14"/>
      <c r="D114" s="83">
        <f t="shared" si="17"/>
        <v>0</v>
      </c>
      <c r="E114" s="83">
        <f t="shared" si="17"/>
        <v>0</v>
      </c>
      <c r="F114" s="16">
        <f t="shared" si="22"/>
        <v>0</v>
      </c>
      <c r="G114" s="16">
        <f t="shared" si="23"/>
        <v>0</v>
      </c>
      <c r="H114" s="16">
        <f t="shared" si="24"/>
        <v>0</v>
      </c>
      <c r="I114" s="16">
        <f t="shared" si="25"/>
        <v>0</v>
      </c>
      <c r="J114" s="16">
        <f t="shared" si="26"/>
        <v>0</v>
      </c>
      <c r="K114" s="16">
        <f t="shared" ca="1" si="18"/>
        <v>0.73811928246019431</v>
      </c>
      <c r="L114" s="16">
        <f t="shared" ca="1" si="27"/>
        <v>0.54482007513955211</v>
      </c>
      <c r="M114" s="16">
        <f t="shared" ca="1" si="19"/>
        <v>182334.74337849382</v>
      </c>
      <c r="N114" s="16">
        <f t="shared" ca="1" si="20"/>
        <v>115602.16546828154</v>
      </c>
      <c r="O114" s="16">
        <f t="shared" ca="1" si="21"/>
        <v>4458.2774915373448</v>
      </c>
      <c r="P114" s="14">
        <f t="shared" ca="1" si="28"/>
        <v>-0.73811928246019431</v>
      </c>
      <c r="Q114" s="14"/>
      <c r="R114" s="14"/>
      <c r="S114" s="14"/>
    </row>
    <row r="115" spans="1:19" x14ac:dyDescent="0.2">
      <c r="A115" s="82"/>
      <c r="B115" s="82"/>
      <c r="C115" s="14"/>
      <c r="D115" s="83">
        <f t="shared" si="17"/>
        <v>0</v>
      </c>
      <c r="E115" s="83">
        <f t="shared" si="17"/>
        <v>0</v>
      </c>
      <c r="F115" s="16">
        <f t="shared" si="22"/>
        <v>0</v>
      </c>
      <c r="G115" s="16">
        <f t="shared" si="23"/>
        <v>0</v>
      </c>
      <c r="H115" s="16">
        <f t="shared" si="24"/>
        <v>0</v>
      </c>
      <c r="I115" s="16">
        <f t="shared" si="25"/>
        <v>0</v>
      </c>
      <c r="J115" s="16">
        <f t="shared" si="26"/>
        <v>0</v>
      </c>
      <c r="K115" s="16">
        <f t="shared" ca="1" si="18"/>
        <v>0.73811928246019431</v>
      </c>
      <c r="L115" s="16">
        <f t="shared" ca="1" si="27"/>
        <v>0.54482007513955211</v>
      </c>
      <c r="M115" s="16">
        <f t="shared" ca="1" si="19"/>
        <v>182334.74337849382</v>
      </c>
      <c r="N115" s="16">
        <f t="shared" ca="1" si="20"/>
        <v>115602.16546828154</v>
      </c>
      <c r="O115" s="16">
        <f t="shared" ca="1" si="21"/>
        <v>4458.2774915373448</v>
      </c>
      <c r="P115" s="14">
        <f t="shared" ca="1" si="28"/>
        <v>-0.73811928246019431</v>
      </c>
      <c r="Q115" s="14"/>
      <c r="R115" s="14"/>
      <c r="S115" s="14"/>
    </row>
    <row r="116" spans="1:19" x14ac:dyDescent="0.2">
      <c r="A116" s="82"/>
      <c r="B116" s="82"/>
      <c r="C116" s="14"/>
      <c r="D116" s="83">
        <f t="shared" si="17"/>
        <v>0</v>
      </c>
      <c r="E116" s="83">
        <f t="shared" si="17"/>
        <v>0</v>
      </c>
      <c r="F116" s="16">
        <f t="shared" si="22"/>
        <v>0</v>
      </c>
      <c r="G116" s="16">
        <f t="shared" si="23"/>
        <v>0</v>
      </c>
      <c r="H116" s="16">
        <f t="shared" si="24"/>
        <v>0</v>
      </c>
      <c r="I116" s="16">
        <f t="shared" si="25"/>
        <v>0</v>
      </c>
      <c r="J116" s="16">
        <f t="shared" si="26"/>
        <v>0</v>
      </c>
      <c r="K116" s="16">
        <f t="shared" ca="1" si="18"/>
        <v>0.73811928246019431</v>
      </c>
      <c r="L116" s="16">
        <f t="shared" ca="1" si="27"/>
        <v>0.54482007513955211</v>
      </c>
      <c r="M116" s="16">
        <f t="shared" ca="1" si="19"/>
        <v>182334.74337849382</v>
      </c>
      <c r="N116" s="16">
        <f t="shared" ca="1" si="20"/>
        <v>115602.16546828154</v>
      </c>
      <c r="O116" s="16">
        <f t="shared" ca="1" si="21"/>
        <v>4458.2774915373448</v>
      </c>
      <c r="P116" s="14">
        <f t="shared" ca="1" si="28"/>
        <v>-0.73811928246019431</v>
      </c>
      <c r="Q116" s="14"/>
      <c r="R116" s="14"/>
      <c r="S116" s="14"/>
    </row>
    <row r="117" spans="1:19" x14ac:dyDescent="0.2">
      <c r="A117" s="82"/>
      <c r="B117" s="82"/>
      <c r="C117" s="14"/>
      <c r="D117" s="83">
        <f t="shared" ref="D117:E132" si="29">A117/A$18</f>
        <v>0</v>
      </c>
      <c r="E117" s="83">
        <f t="shared" si="29"/>
        <v>0</v>
      </c>
      <c r="F117" s="16">
        <f t="shared" si="22"/>
        <v>0</v>
      </c>
      <c r="G117" s="16">
        <f t="shared" si="23"/>
        <v>0</v>
      </c>
      <c r="H117" s="16">
        <f t="shared" si="24"/>
        <v>0</v>
      </c>
      <c r="I117" s="16">
        <f t="shared" si="25"/>
        <v>0</v>
      </c>
      <c r="J117" s="16">
        <f t="shared" si="26"/>
        <v>0</v>
      </c>
      <c r="K117" s="16">
        <f t="shared" ref="K117:K145" ca="1" si="30">+E$4+E$5*D117+E$6*D117^2</f>
        <v>0.73811928246019431</v>
      </c>
      <c r="L117" s="16">
        <f t="shared" ca="1" si="27"/>
        <v>0.54482007513955211</v>
      </c>
      <c r="M117" s="16">
        <f t="shared" ca="1" si="19"/>
        <v>182334.74337849382</v>
      </c>
      <c r="N117" s="16">
        <f t="shared" ca="1" si="20"/>
        <v>115602.16546828154</v>
      </c>
      <c r="O117" s="16">
        <f t="shared" ca="1" si="21"/>
        <v>4458.2774915373448</v>
      </c>
      <c r="P117" s="14">
        <f t="shared" ca="1" si="28"/>
        <v>-0.73811928246019431</v>
      </c>
      <c r="Q117" s="14"/>
      <c r="R117" s="14"/>
      <c r="S117" s="14"/>
    </row>
    <row r="118" spans="1:19" x14ac:dyDescent="0.2">
      <c r="A118" s="82"/>
      <c r="B118" s="82"/>
      <c r="C118" s="14"/>
      <c r="D118" s="83">
        <f t="shared" si="29"/>
        <v>0</v>
      </c>
      <c r="E118" s="83">
        <f t="shared" si="29"/>
        <v>0</v>
      </c>
      <c r="F118" s="16">
        <f t="shared" si="22"/>
        <v>0</v>
      </c>
      <c r="G118" s="16">
        <f t="shared" si="23"/>
        <v>0</v>
      </c>
      <c r="H118" s="16">
        <f t="shared" si="24"/>
        <v>0</v>
      </c>
      <c r="I118" s="16">
        <f t="shared" si="25"/>
        <v>0</v>
      </c>
      <c r="J118" s="16">
        <f t="shared" si="26"/>
        <v>0</v>
      </c>
      <c r="K118" s="16">
        <f t="shared" ca="1" si="30"/>
        <v>0.73811928246019431</v>
      </c>
      <c r="L118" s="16">
        <f t="shared" ca="1" si="27"/>
        <v>0.54482007513955211</v>
      </c>
      <c r="M118" s="16">
        <f t="shared" ca="1" si="19"/>
        <v>182334.74337849382</v>
      </c>
      <c r="N118" s="16">
        <f t="shared" ca="1" si="20"/>
        <v>115602.16546828154</v>
      </c>
      <c r="O118" s="16">
        <f t="shared" ca="1" si="21"/>
        <v>4458.2774915373448</v>
      </c>
      <c r="P118" s="14">
        <f t="shared" ca="1" si="28"/>
        <v>-0.73811928246019431</v>
      </c>
      <c r="Q118" s="14"/>
      <c r="R118" s="14"/>
      <c r="S118" s="14"/>
    </row>
    <row r="119" spans="1:19" x14ac:dyDescent="0.2">
      <c r="A119" s="82"/>
      <c r="B119" s="82"/>
      <c r="C119" s="14"/>
      <c r="D119" s="83">
        <f t="shared" si="29"/>
        <v>0</v>
      </c>
      <c r="E119" s="83">
        <f t="shared" si="29"/>
        <v>0</v>
      </c>
      <c r="F119" s="16">
        <f t="shared" si="22"/>
        <v>0</v>
      </c>
      <c r="G119" s="16">
        <f t="shared" si="23"/>
        <v>0</v>
      </c>
      <c r="H119" s="16">
        <f t="shared" si="24"/>
        <v>0</v>
      </c>
      <c r="I119" s="16">
        <f t="shared" si="25"/>
        <v>0</v>
      </c>
      <c r="J119" s="16">
        <f t="shared" si="26"/>
        <v>0</v>
      </c>
      <c r="K119" s="16">
        <f t="shared" ca="1" si="30"/>
        <v>0.73811928246019431</v>
      </c>
      <c r="L119" s="16">
        <f t="shared" ca="1" si="27"/>
        <v>0.54482007513955211</v>
      </c>
      <c r="M119" s="16">
        <f t="shared" ca="1" si="19"/>
        <v>182334.74337849382</v>
      </c>
      <c r="N119" s="16">
        <f t="shared" ca="1" si="20"/>
        <v>115602.16546828154</v>
      </c>
      <c r="O119" s="16">
        <f t="shared" ca="1" si="21"/>
        <v>4458.2774915373448</v>
      </c>
      <c r="P119" s="14">
        <f t="shared" ca="1" si="28"/>
        <v>-0.73811928246019431</v>
      </c>
      <c r="Q119" s="14"/>
      <c r="R119" s="14"/>
      <c r="S119" s="14"/>
    </row>
    <row r="120" spans="1:19" x14ac:dyDescent="0.2">
      <c r="A120" s="84"/>
      <c r="B120" s="84"/>
      <c r="C120" s="14"/>
      <c r="D120" s="83">
        <f t="shared" si="29"/>
        <v>0</v>
      </c>
      <c r="E120" s="83">
        <f t="shared" si="29"/>
        <v>0</v>
      </c>
      <c r="F120" s="16">
        <f t="shared" si="22"/>
        <v>0</v>
      </c>
      <c r="G120" s="16">
        <f t="shared" si="23"/>
        <v>0</v>
      </c>
      <c r="H120" s="16">
        <f t="shared" si="24"/>
        <v>0</v>
      </c>
      <c r="I120" s="16">
        <f t="shared" si="25"/>
        <v>0</v>
      </c>
      <c r="J120" s="16">
        <f t="shared" si="26"/>
        <v>0</v>
      </c>
      <c r="K120" s="16">
        <f t="shared" ca="1" si="30"/>
        <v>0.73811928246019431</v>
      </c>
      <c r="L120" s="16">
        <f t="shared" ca="1" si="27"/>
        <v>0.54482007513955211</v>
      </c>
      <c r="M120" s="16">
        <f t="shared" ca="1" si="19"/>
        <v>182334.74337849382</v>
      </c>
      <c r="N120" s="16">
        <f t="shared" ca="1" si="20"/>
        <v>115602.16546828154</v>
      </c>
      <c r="O120" s="16">
        <f t="shared" ca="1" si="21"/>
        <v>4458.2774915373448</v>
      </c>
      <c r="P120" s="14">
        <f t="shared" ca="1" si="28"/>
        <v>-0.73811928246019431</v>
      </c>
      <c r="Q120" s="14"/>
      <c r="R120" s="14"/>
      <c r="S120" s="14"/>
    </row>
    <row r="121" spans="1:19" x14ac:dyDescent="0.2">
      <c r="A121" s="84"/>
      <c r="B121" s="84"/>
      <c r="C121" s="14"/>
      <c r="D121" s="83">
        <f t="shared" si="29"/>
        <v>0</v>
      </c>
      <c r="E121" s="83">
        <f t="shared" si="29"/>
        <v>0</v>
      </c>
      <c r="F121" s="16">
        <f t="shared" si="22"/>
        <v>0</v>
      </c>
      <c r="G121" s="16">
        <f t="shared" si="23"/>
        <v>0</v>
      </c>
      <c r="H121" s="16">
        <f t="shared" si="24"/>
        <v>0</v>
      </c>
      <c r="I121" s="16">
        <f t="shared" si="25"/>
        <v>0</v>
      </c>
      <c r="J121" s="16">
        <f t="shared" si="26"/>
        <v>0</v>
      </c>
      <c r="K121" s="16">
        <f t="shared" ca="1" si="30"/>
        <v>0.73811928246019431</v>
      </c>
      <c r="L121" s="16">
        <f t="shared" ca="1" si="27"/>
        <v>0.54482007513955211</v>
      </c>
      <c r="M121" s="16">
        <f t="shared" ca="1" si="19"/>
        <v>182334.74337849382</v>
      </c>
      <c r="N121" s="16">
        <f t="shared" ca="1" si="20"/>
        <v>115602.16546828154</v>
      </c>
      <c r="O121" s="16">
        <f t="shared" ca="1" si="21"/>
        <v>4458.2774915373448</v>
      </c>
      <c r="P121" s="14">
        <f t="shared" ca="1" si="28"/>
        <v>-0.73811928246019431</v>
      </c>
      <c r="Q121" s="14"/>
      <c r="R121" s="14"/>
      <c r="S121" s="14"/>
    </row>
    <row r="122" spans="1:19" x14ac:dyDescent="0.2">
      <c r="A122" s="84"/>
      <c r="B122" s="84"/>
      <c r="C122" s="14"/>
      <c r="D122" s="83">
        <f t="shared" si="29"/>
        <v>0</v>
      </c>
      <c r="E122" s="83">
        <f t="shared" si="29"/>
        <v>0</v>
      </c>
      <c r="F122" s="16">
        <f t="shared" si="22"/>
        <v>0</v>
      </c>
      <c r="G122" s="16">
        <f t="shared" si="23"/>
        <v>0</v>
      </c>
      <c r="H122" s="16">
        <f t="shared" si="24"/>
        <v>0</v>
      </c>
      <c r="I122" s="16">
        <f t="shared" si="25"/>
        <v>0</v>
      </c>
      <c r="J122" s="16">
        <f t="shared" si="26"/>
        <v>0</v>
      </c>
      <c r="K122" s="16">
        <f t="shared" ca="1" si="30"/>
        <v>0.73811928246019431</v>
      </c>
      <c r="L122" s="16">
        <f t="shared" ca="1" si="27"/>
        <v>0.54482007513955211</v>
      </c>
      <c r="M122" s="16">
        <f t="shared" ca="1" si="19"/>
        <v>182334.74337849382</v>
      </c>
      <c r="N122" s="16">
        <f t="shared" ca="1" si="20"/>
        <v>115602.16546828154</v>
      </c>
      <c r="O122" s="16">
        <f t="shared" ca="1" si="21"/>
        <v>4458.2774915373448</v>
      </c>
      <c r="P122" s="14">
        <f t="shared" ca="1" si="28"/>
        <v>-0.73811928246019431</v>
      </c>
      <c r="Q122" s="14"/>
      <c r="R122" s="14"/>
      <c r="S122" s="14"/>
    </row>
    <row r="123" spans="1:19" x14ac:dyDescent="0.2">
      <c r="A123" s="84"/>
      <c r="B123" s="84"/>
      <c r="C123" s="14"/>
      <c r="D123" s="83">
        <f t="shared" si="29"/>
        <v>0</v>
      </c>
      <c r="E123" s="83">
        <f t="shared" si="29"/>
        <v>0</v>
      </c>
      <c r="F123" s="16">
        <f t="shared" si="22"/>
        <v>0</v>
      </c>
      <c r="G123" s="16">
        <f t="shared" si="23"/>
        <v>0</v>
      </c>
      <c r="H123" s="16">
        <f t="shared" si="24"/>
        <v>0</v>
      </c>
      <c r="I123" s="16">
        <f t="shared" si="25"/>
        <v>0</v>
      </c>
      <c r="J123" s="16">
        <f t="shared" si="26"/>
        <v>0</v>
      </c>
      <c r="K123" s="16">
        <f t="shared" ca="1" si="30"/>
        <v>0.73811928246019431</v>
      </c>
      <c r="L123" s="16">
        <f t="shared" ca="1" si="27"/>
        <v>0.54482007513955211</v>
      </c>
      <c r="M123" s="16">
        <f t="shared" ca="1" si="19"/>
        <v>182334.74337849382</v>
      </c>
      <c r="N123" s="16">
        <f t="shared" ca="1" si="20"/>
        <v>115602.16546828154</v>
      </c>
      <c r="O123" s="16">
        <f t="shared" ca="1" si="21"/>
        <v>4458.2774915373448</v>
      </c>
      <c r="P123" s="14">
        <f t="shared" ca="1" si="28"/>
        <v>-0.73811928246019431</v>
      </c>
      <c r="Q123" s="14"/>
      <c r="R123" s="14"/>
      <c r="S123" s="14"/>
    </row>
    <row r="124" spans="1:19" x14ac:dyDescent="0.2">
      <c r="A124" s="84"/>
      <c r="B124" s="84"/>
      <c r="C124" s="14"/>
      <c r="D124" s="83">
        <f t="shared" si="29"/>
        <v>0</v>
      </c>
      <c r="E124" s="83">
        <f t="shared" si="29"/>
        <v>0</v>
      </c>
      <c r="F124" s="16">
        <f t="shared" si="22"/>
        <v>0</v>
      </c>
      <c r="G124" s="16">
        <f t="shared" si="23"/>
        <v>0</v>
      </c>
      <c r="H124" s="16">
        <f t="shared" si="24"/>
        <v>0</v>
      </c>
      <c r="I124" s="16">
        <f t="shared" si="25"/>
        <v>0</v>
      </c>
      <c r="J124" s="16">
        <f t="shared" si="26"/>
        <v>0</v>
      </c>
      <c r="K124" s="16">
        <f t="shared" ca="1" si="30"/>
        <v>0.73811928246019431</v>
      </c>
      <c r="L124" s="16">
        <f t="shared" ca="1" si="27"/>
        <v>0.54482007513955211</v>
      </c>
      <c r="M124" s="16">
        <f t="shared" ca="1" si="19"/>
        <v>182334.74337849382</v>
      </c>
      <c r="N124" s="16">
        <f t="shared" ca="1" si="20"/>
        <v>115602.16546828154</v>
      </c>
      <c r="O124" s="16">
        <f t="shared" ca="1" si="21"/>
        <v>4458.2774915373448</v>
      </c>
      <c r="P124" s="14">
        <f t="shared" ca="1" si="28"/>
        <v>-0.73811928246019431</v>
      </c>
      <c r="Q124" s="14"/>
      <c r="R124" s="14"/>
      <c r="S124" s="14"/>
    </row>
    <row r="125" spans="1:19" x14ac:dyDescent="0.2">
      <c r="A125" s="84"/>
      <c r="B125" s="84"/>
      <c r="C125" s="14"/>
      <c r="D125" s="83">
        <f t="shared" si="29"/>
        <v>0</v>
      </c>
      <c r="E125" s="83">
        <f t="shared" si="29"/>
        <v>0</v>
      </c>
      <c r="F125" s="16">
        <f t="shared" si="22"/>
        <v>0</v>
      </c>
      <c r="G125" s="16">
        <f t="shared" si="23"/>
        <v>0</v>
      </c>
      <c r="H125" s="16">
        <f t="shared" si="24"/>
        <v>0</v>
      </c>
      <c r="I125" s="16">
        <f t="shared" si="25"/>
        <v>0</v>
      </c>
      <c r="J125" s="16">
        <f t="shared" si="26"/>
        <v>0</v>
      </c>
      <c r="K125" s="16">
        <f t="shared" ca="1" si="30"/>
        <v>0.73811928246019431</v>
      </c>
      <c r="L125" s="16">
        <f t="shared" ca="1" si="27"/>
        <v>0.54482007513955211</v>
      </c>
      <c r="M125" s="16">
        <f t="shared" ca="1" si="19"/>
        <v>182334.74337849382</v>
      </c>
      <c r="N125" s="16">
        <f t="shared" ca="1" si="20"/>
        <v>115602.16546828154</v>
      </c>
      <c r="O125" s="16">
        <f t="shared" ca="1" si="21"/>
        <v>4458.2774915373448</v>
      </c>
      <c r="P125" s="14">
        <f t="shared" ca="1" si="28"/>
        <v>-0.73811928246019431</v>
      </c>
      <c r="Q125" s="14"/>
      <c r="R125" s="14"/>
      <c r="S125" s="14"/>
    </row>
    <row r="126" spans="1:19" x14ac:dyDescent="0.2">
      <c r="A126" s="84"/>
      <c r="B126" s="84"/>
      <c r="C126" s="14"/>
      <c r="D126" s="83">
        <f t="shared" si="29"/>
        <v>0</v>
      </c>
      <c r="E126" s="83">
        <f t="shared" si="29"/>
        <v>0</v>
      </c>
      <c r="F126" s="16">
        <f t="shared" si="22"/>
        <v>0</v>
      </c>
      <c r="G126" s="16">
        <f t="shared" si="23"/>
        <v>0</v>
      </c>
      <c r="H126" s="16">
        <f t="shared" si="24"/>
        <v>0</v>
      </c>
      <c r="I126" s="16">
        <f t="shared" si="25"/>
        <v>0</v>
      </c>
      <c r="J126" s="16">
        <f t="shared" si="26"/>
        <v>0</v>
      </c>
      <c r="K126" s="16">
        <f t="shared" ca="1" si="30"/>
        <v>0.73811928246019431</v>
      </c>
      <c r="L126" s="16">
        <f t="shared" ca="1" si="27"/>
        <v>0.54482007513955211</v>
      </c>
      <c r="M126" s="16">
        <f t="shared" ca="1" si="19"/>
        <v>182334.74337849382</v>
      </c>
      <c r="N126" s="16">
        <f t="shared" ca="1" si="20"/>
        <v>115602.16546828154</v>
      </c>
      <c r="O126" s="16">
        <f t="shared" ca="1" si="21"/>
        <v>4458.2774915373448</v>
      </c>
      <c r="P126" s="14">
        <f t="shared" ca="1" si="28"/>
        <v>-0.73811928246019431</v>
      </c>
      <c r="Q126" s="14"/>
      <c r="R126" s="14"/>
      <c r="S126" s="14"/>
    </row>
    <row r="127" spans="1:19" x14ac:dyDescent="0.2">
      <c r="A127" s="84"/>
      <c r="B127" s="84"/>
      <c r="C127" s="14"/>
      <c r="D127" s="83">
        <f t="shared" si="29"/>
        <v>0</v>
      </c>
      <c r="E127" s="83">
        <f t="shared" si="29"/>
        <v>0</v>
      </c>
      <c r="F127" s="16">
        <f t="shared" si="22"/>
        <v>0</v>
      </c>
      <c r="G127" s="16">
        <f t="shared" si="23"/>
        <v>0</v>
      </c>
      <c r="H127" s="16">
        <f t="shared" si="24"/>
        <v>0</v>
      </c>
      <c r="I127" s="16">
        <f t="shared" si="25"/>
        <v>0</v>
      </c>
      <c r="J127" s="16">
        <f t="shared" si="26"/>
        <v>0</v>
      </c>
      <c r="K127" s="16">
        <f t="shared" ca="1" si="30"/>
        <v>0.73811928246019431</v>
      </c>
      <c r="L127" s="16">
        <f t="shared" ca="1" si="27"/>
        <v>0.54482007513955211</v>
      </c>
      <c r="M127" s="16">
        <f t="shared" ca="1" si="19"/>
        <v>182334.74337849382</v>
      </c>
      <c r="N127" s="16">
        <f t="shared" ca="1" si="20"/>
        <v>115602.16546828154</v>
      </c>
      <c r="O127" s="16">
        <f t="shared" ca="1" si="21"/>
        <v>4458.2774915373448</v>
      </c>
      <c r="P127" s="14">
        <f t="shared" ca="1" si="28"/>
        <v>-0.73811928246019431</v>
      </c>
      <c r="Q127" s="14"/>
      <c r="R127" s="14"/>
      <c r="S127" s="14"/>
    </row>
    <row r="128" spans="1:19" x14ac:dyDescent="0.2">
      <c r="A128" s="84"/>
      <c r="B128" s="84"/>
      <c r="C128" s="14"/>
      <c r="D128" s="83">
        <f t="shared" si="29"/>
        <v>0</v>
      </c>
      <c r="E128" s="83">
        <f t="shared" si="29"/>
        <v>0</v>
      </c>
      <c r="F128" s="16">
        <f t="shared" si="22"/>
        <v>0</v>
      </c>
      <c r="G128" s="16">
        <f t="shared" si="23"/>
        <v>0</v>
      </c>
      <c r="H128" s="16">
        <f t="shared" si="24"/>
        <v>0</v>
      </c>
      <c r="I128" s="16">
        <f t="shared" si="25"/>
        <v>0</v>
      </c>
      <c r="J128" s="16">
        <f t="shared" si="26"/>
        <v>0</v>
      </c>
      <c r="K128" s="16">
        <f t="shared" ca="1" si="30"/>
        <v>0.73811928246019431</v>
      </c>
      <c r="L128" s="16">
        <f t="shared" ca="1" si="27"/>
        <v>0.54482007513955211</v>
      </c>
      <c r="M128" s="16">
        <f t="shared" ca="1" si="19"/>
        <v>182334.74337849382</v>
      </c>
      <c r="N128" s="16">
        <f t="shared" ca="1" si="20"/>
        <v>115602.16546828154</v>
      </c>
      <c r="O128" s="16">
        <f t="shared" ca="1" si="21"/>
        <v>4458.2774915373448</v>
      </c>
      <c r="P128" s="14">
        <f t="shared" ca="1" si="28"/>
        <v>-0.73811928246019431</v>
      </c>
      <c r="Q128" s="14"/>
      <c r="R128" s="14"/>
      <c r="S128" s="14"/>
    </row>
    <row r="129" spans="1:19" x14ac:dyDescent="0.2">
      <c r="A129" s="84"/>
      <c r="B129" s="84"/>
      <c r="C129" s="14"/>
      <c r="D129" s="83">
        <f t="shared" si="29"/>
        <v>0</v>
      </c>
      <c r="E129" s="83">
        <f t="shared" si="29"/>
        <v>0</v>
      </c>
      <c r="F129" s="16">
        <f t="shared" si="22"/>
        <v>0</v>
      </c>
      <c r="G129" s="16">
        <f t="shared" si="23"/>
        <v>0</v>
      </c>
      <c r="H129" s="16">
        <f t="shared" si="24"/>
        <v>0</v>
      </c>
      <c r="I129" s="16">
        <f t="shared" si="25"/>
        <v>0</v>
      </c>
      <c r="J129" s="16">
        <f t="shared" si="26"/>
        <v>0</v>
      </c>
      <c r="K129" s="16">
        <f t="shared" ca="1" si="30"/>
        <v>0.73811928246019431</v>
      </c>
      <c r="L129" s="16">
        <f t="shared" ca="1" si="27"/>
        <v>0.54482007513955211</v>
      </c>
      <c r="M129" s="16">
        <f t="shared" ca="1" si="19"/>
        <v>182334.74337849382</v>
      </c>
      <c r="N129" s="16">
        <f t="shared" ca="1" si="20"/>
        <v>115602.16546828154</v>
      </c>
      <c r="O129" s="16">
        <f t="shared" ca="1" si="21"/>
        <v>4458.2774915373448</v>
      </c>
      <c r="P129" s="14">
        <f t="shared" ca="1" si="28"/>
        <v>-0.73811928246019431</v>
      </c>
      <c r="Q129" s="14"/>
      <c r="R129" s="14"/>
      <c r="S129" s="14"/>
    </row>
    <row r="130" spans="1:19" x14ac:dyDescent="0.2">
      <c r="A130" s="84"/>
      <c r="B130" s="84"/>
      <c r="C130" s="14"/>
      <c r="D130" s="83">
        <f t="shared" si="29"/>
        <v>0</v>
      </c>
      <c r="E130" s="83">
        <f t="shared" si="29"/>
        <v>0</v>
      </c>
      <c r="F130" s="16">
        <f t="shared" si="22"/>
        <v>0</v>
      </c>
      <c r="G130" s="16">
        <f t="shared" si="23"/>
        <v>0</v>
      </c>
      <c r="H130" s="16">
        <f t="shared" si="24"/>
        <v>0</v>
      </c>
      <c r="I130" s="16">
        <f t="shared" si="25"/>
        <v>0</v>
      </c>
      <c r="J130" s="16">
        <f t="shared" si="26"/>
        <v>0</v>
      </c>
      <c r="K130" s="16">
        <f t="shared" ca="1" si="30"/>
        <v>0.73811928246019431</v>
      </c>
      <c r="L130" s="16">
        <f t="shared" ca="1" si="27"/>
        <v>0.54482007513955211</v>
      </c>
      <c r="M130" s="16">
        <f t="shared" ca="1" si="19"/>
        <v>182334.74337849382</v>
      </c>
      <c r="N130" s="16">
        <f t="shared" ca="1" si="20"/>
        <v>115602.16546828154</v>
      </c>
      <c r="O130" s="16">
        <f t="shared" ca="1" si="21"/>
        <v>4458.2774915373448</v>
      </c>
      <c r="P130" s="14">
        <f t="shared" ca="1" si="28"/>
        <v>-0.73811928246019431</v>
      </c>
      <c r="Q130" s="14"/>
      <c r="R130" s="14"/>
      <c r="S130" s="14"/>
    </row>
    <row r="131" spans="1:19" x14ac:dyDescent="0.2">
      <c r="A131" s="84"/>
      <c r="B131" s="84"/>
      <c r="C131" s="14"/>
      <c r="D131" s="83">
        <f t="shared" si="29"/>
        <v>0</v>
      </c>
      <c r="E131" s="83">
        <f t="shared" si="29"/>
        <v>0</v>
      </c>
      <c r="F131" s="16">
        <f t="shared" si="22"/>
        <v>0</v>
      </c>
      <c r="G131" s="16">
        <f t="shared" si="23"/>
        <v>0</v>
      </c>
      <c r="H131" s="16">
        <f t="shared" si="24"/>
        <v>0</v>
      </c>
      <c r="I131" s="16">
        <f t="shared" si="25"/>
        <v>0</v>
      </c>
      <c r="J131" s="16">
        <f t="shared" si="26"/>
        <v>0</v>
      </c>
      <c r="K131" s="16">
        <f t="shared" ca="1" si="30"/>
        <v>0.73811928246019431</v>
      </c>
      <c r="L131" s="16">
        <f t="shared" ca="1" si="27"/>
        <v>0.54482007513955211</v>
      </c>
      <c r="M131" s="16">
        <f t="shared" ca="1" si="19"/>
        <v>182334.74337849382</v>
      </c>
      <c r="N131" s="16">
        <f t="shared" ca="1" si="20"/>
        <v>115602.16546828154</v>
      </c>
      <c r="O131" s="16">
        <f t="shared" ca="1" si="21"/>
        <v>4458.2774915373448</v>
      </c>
      <c r="P131" s="14">
        <f t="shared" ca="1" si="28"/>
        <v>-0.73811928246019431</v>
      </c>
      <c r="Q131" s="14"/>
      <c r="R131" s="14"/>
      <c r="S131" s="14"/>
    </row>
    <row r="132" spans="1:19" x14ac:dyDescent="0.2">
      <c r="A132" s="84"/>
      <c r="B132" s="84"/>
      <c r="C132" s="14"/>
      <c r="D132" s="83">
        <f t="shared" si="29"/>
        <v>0</v>
      </c>
      <c r="E132" s="83">
        <f t="shared" si="29"/>
        <v>0</v>
      </c>
      <c r="F132" s="16">
        <f t="shared" si="22"/>
        <v>0</v>
      </c>
      <c r="G132" s="16">
        <f t="shared" si="23"/>
        <v>0</v>
      </c>
      <c r="H132" s="16">
        <f t="shared" si="24"/>
        <v>0</v>
      </c>
      <c r="I132" s="16">
        <f t="shared" si="25"/>
        <v>0</v>
      </c>
      <c r="J132" s="16">
        <f t="shared" si="26"/>
        <v>0</v>
      </c>
      <c r="K132" s="16">
        <f t="shared" ca="1" si="30"/>
        <v>0.73811928246019431</v>
      </c>
      <c r="L132" s="16">
        <f t="shared" ca="1" si="27"/>
        <v>0.54482007513955211</v>
      </c>
      <c r="M132" s="16">
        <f t="shared" ca="1" si="19"/>
        <v>182334.74337849382</v>
      </c>
      <c r="N132" s="16">
        <f t="shared" ca="1" si="20"/>
        <v>115602.16546828154</v>
      </c>
      <c r="O132" s="16">
        <f t="shared" ca="1" si="21"/>
        <v>4458.2774915373448</v>
      </c>
      <c r="P132" s="14">
        <f t="shared" ca="1" si="28"/>
        <v>-0.73811928246019431</v>
      </c>
      <c r="Q132" s="14"/>
      <c r="R132" s="14"/>
      <c r="S132" s="14"/>
    </row>
    <row r="133" spans="1:19" x14ac:dyDescent="0.2">
      <c r="A133" s="84"/>
      <c r="B133" s="84"/>
      <c r="C133" s="14"/>
      <c r="D133" s="83">
        <f t="shared" ref="D133:E145" si="31">A133/A$18</f>
        <v>0</v>
      </c>
      <c r="E133" s="83">
        <f t="shared" si="31"/>
        <v>0</v>
      </c>
      <c r="F133" s="16">
        <f t="shared" si="22"/>
        <v>0</v>
      </c>
      <c r="G133" s="16">
        <f t="shared" si="23"/>
        <v>0</v>
      </c>
      <c r="H133" s="16">
        <f t="shared" si="24"/>
        <v>0</v>
      </c>
      <c r="I133" s="16">
        <f t="shared" si="25"/>
        <v>0</v>
      </c>
      <c r="J133" s="16">
        <f t="shared" si="26"/>
        <v>0</v>
      </c>
      <c r="K133" s="16">
        <f t="shared" ca="1" si="30"/>
        <v>0.73811928246019431</v>
      </c>
      <c r="L133" s="16">
        <f t="shared" ca="1" si="27"/>
        <v>0.54482007513955211</v>
      </c>
      <c r="M133" s="16">
        <f t="shared" ca="1" si="19"/>
        <v>182334.74337849382</v>
      </c>
      <c r="N133" s="16">
        <f t="shared" ca="1" si="20"/>
        <v>115602.16546828154</v>
      </c>
      <c r="O133" s="16">
        <f t="shared" ca="1" si="21"/>
        <v>4458.2774915373448</v>
      </c>
      <c r="P133" s="14">
        <f t="shared" ca="1" si="28"/>
        <v>-0.73811928246019431</v>
      </c>
      <c r="Q133" s="14"/>
      <c r="R133" s="14"/>
      <c r="S133" s="14"/>
    </row>
    <row r="134" spans="1:19" x14ac:dyDescent="0.2">
      <c r="A134" s="84"/>
      <c r="B134" s="84"/>
      <c r="C134" s="14"/>
      <c r="D134" s="83">
        <f t="shared" si="31"/>
        <v>0</v>
      </c>
      <c r="E134" s="83">
        <f t="shared" si="31"/>
        <v>0</v>
      </c>
      <c r="F134" s="16">
        <f t="shared" si="22"/>
        <v>0</v>
      </c>
      <c r="G134" s="16">
        <f t="shared" si="23"/>
        <v>0</v>
      </c>
      <c r="H134" s="16">
        <f t="shared" si="24"/>
        <v>0</v>
      </c>
      <c r="I134" s="16">
        <f t="shared" si="25"/>
        <v>0</v>
      </c>
      <c r="J134" s="16">
        <f t="shared" si="26"/>
        <v>0</v>
      </c>
      <c r="K134" s="16">
        <f t="shared" ca="1" si="30"/>
        <v>0.73811928246019431</v>
      </c>
      <c r="L134" s="16">
        <f t="shared" ca="1" si="27"/>
        <v>0.54482007513955211</v>
      </c>
      <c r="M134" s="16">
        <f t="shared" ca="1" si="19"/>
        <v>182334.74337849382</v>
      </c>
      <c r="N134" s="16">
        <f t="shared" ca="1" si="20"/>
        <v>115602.16546828154</v>
      </c>
      <c r="O134" s="16">
        <f t="shared" ca="1" si="21"/>
        <v>4458.2774915373448</v>
      </c>
      <c r="P134" s="14">
        <f t="shared" ca="1" si="28"/>
        <v>-0.73811928246019431</v>
      </c>
      <c r="Q134" s="14"/>
      <c r="R134" s="14"/>
      <c r="S134" s="14"/>
    </row>
    <row r="135" spans="1:19" x14ac:dyDescent="0.2">
      <c r="A135" s="84"/>
      <c r="B135" s="84"/>
      <c r="C135" s="14"/>
      <c r="D135" s="83">
        <f t="shared" si="31"/>
        <v>0</v>
      </c>
      <c r="E135" s="83">
        <f t="shared" si="31"/>
        <v>0</v>
      </c>
      <c r="F135" s="16">
        <f t="shared" si="22"/>
        <v>0</v>
      </c>
      <c r="G135" s="16">
        <f t="shared" si="23"/>
        <v>0</v>
      </c>
      <c r="H135" s="16">
        <f t="shared" si="24"/>
        <v>0</v>
      </c>
      <c r="I135" s="16">
        <f t="shared" si="25"/>
        <v>0</v>
      </c>
      <c r="J135" s="16">
        <f t="shared" si="26"/>
        <v>0</v>
      </c>
      <c r="K135" s="16">
        <f t="shared" ca="1" si="30"/>
        <v>0.73811928246019431</v>
      </c>
      <c r="L135" s="16">
        <f t="shared" ca="1" si="27"/>
        <v>0.54482007513955211</v>
      </c>
      <c r="M135" s="16">
        <f t="shared" ca="1" si="19"/>
        <v>182334.74337849382</v>
      </c>
      <c r="N135" s="16">
        <f t="shared" ca="1" si="20"/>
        <v>115602.16546828154</v>
      </c>
      <c r="O135" s="16">
        <f t="shared" ca="1" si="21"/>
        <v>4458.2774915373448</v>
      </c>
      <c r="P135" s="14">
        <f t="shared" ca="1" si="28"/>
        <v>-0.73811928246019431</v>
      </c>
      <c r="Q135" s="14"/>
      <c r="R135" s="14"/>
      <c r="S135" s="14"/>
    </row>
    <row r="136" spans="1:19" x14ac:dyDescent="0.2">
      <c r="A136" s="84"/>
      <c r="B136" s="84"/>
      <c r="C136" s="14"/>
      <c r="D136" s="83">
        <f t="shared" si="31"/>
        <v>0</v>
      </c>
      <c r="E136" s="83">
        <f t="shared" si="31"/>
        <v>0</v>
      </c>
      <c r="F136" s="16">
        <f t="shared" si="22"/>
        <v>0</v>
      </c>
      <c r="G136" s="16">
        <f t="shared" si="23"/>
        <v>0</v>
      </c>
      <c r="H136" s="16">
        <f t="shared" si="24"/>
        <v>0</v>
      </c>
      <c r="I136" s="16">
        <f t="shared" si="25"/>
        <v>0</v>
      </c>
      <c r="J136" s="16">
        <f t="shared" si="26"/>
        <v>0</v>
      </c>
      <c r="K136" s="16">
        <f t="shared" ca="1" si="30"/>
        <v>0.73811928246019431</v>
      </c>
      <c r="L136" s="16">
        <f t="shared" ca="1" si="27"/>
        <v>0.54482007513955211</v>
      </c>
      <c r="M136" s="16">
        <f t="shared" ca="1" si="19"/>
        <v>182334.74337849382</v>
      </c>
      <c r="N136" s="16">
        <f t="shared" ca="1" si="20"/>
        <v>115602.16546828154</v>
      </c>
      <c r="O136" s="16">
        <f t="shared" ca="1" si="21"/>
        <v>4458.2774915373448</v>
      </c>
      <c r="P136" s="14">
        <f t="shared" ca="1" si="28"/>
        <v>-0.73811928246019431</v>
      </c>
      <c r="Q136" s="14"/>
      <c r="R136" s="14"/>
      <c r="S136" s="14"/>
    </row>
    <row r="137" spans="1:19" x14ac:dyDescent="0.2">
      <c r="A137" s="84"/>
      <c r="B137" s="84"/>
      <c r="C137" s="14"/>
      <c r="D137" s="83">
        <f t="shared" si="31"/>
        <v>0</v>
      </c>
      <c r="E137" s="83">
        <f t="shared" si="31"/>
        <v>0</v>
      </c>
      <c r="F137" s="16">
        <f t="shared" si="22"/>
        <v>0</v>
      </c>
      <c r="G137" s="16">
        <f t="shared" si="23"/>
        <v>0</v>
      </c>
      <c r="H137" s="16">
        <f t="shared" si="24"/>
        <v>0</v>
      </c>
      <c r="I137" s="16">
        <f t="shared" si="25"/>
        <v>0</v>
      </c>
      <c r="J137" s="16">
        <f t="shared" si="26"/>
        <v>0</v>
      </c>
      <c r="K137" s="16">
        <f t="shared" ca="1" si="30"/>
        <v>0.73811928246019431</v>
      </c>
      <c r="L137" s="16">
        <f t="shared" ca="1" si="27"/>
        <v>0.54482007513955211</v>
      </c>
      <c r="M137" s="16">
        <f t="shared" ca="1" si="19"/>
        <v>182334.74337849382</v>
      </c>
      <c r="N137" s="16">
        <f t="shared" ca="1" si="20"/>
        <v>115602.16546828154</v>
      </c>
      <c r="O137" s="16">
        <f t="shared" ca="1" si="21"/>
        <v>4458.2774915373448</v>
      </c>
      <c r="P137" s="14">
        <f t="shared" ca="1" si="28"/>
        <v>-0.73811928246019431</v>
      </c>
      <c r="Q137" s="14"/>
      <c r="R137" s="14"/>
      <c r="S137" s="14"/>
    </row>
    <row r="138" spans="1:19" x14ac:dyDescent="0.2">
      <c r="A138" s="84"/>
      <c r="B138" s="84"/>
      <c r="C138" s="14"/>
      <c r="D138" s="83">
        <f t="shared" si="31"/>
        <v>0</v>
      </c>
      <c r="E138" s="83">
        <f t="shared" si="31"/>
        <v>0</v>
      </c>
      <c r="F138" s="16">
        <f t="shared" si="22"/>
        <v>0</v>
      </c>
      <c r="G138" s="16">
        <f t="shared" si="23"/>
        <v>0</v>
      </c>
      <c r="H138" s="16">
        <f t="shared" si="24"/>
        <v>0</v>
      </c>
      <c r="I138" s="16">
        <f t="shared" si="25"/>
        <v>0</v>
      </c>
      <c r="J138" s="16">
        <f t="shared" si="26"/>
        <v>0</v>
      </c>
      <c r="K138" s="16">
        <f t="shared" ca="1" si="30"/>
        <v>0.73811928246019431</v>
      </c>
      <c r="L138" s="16">
        <f t="shared" ca="1" si="27"/>
        <v>0.54482007513955211</v>
      </c>
      <c r="M138" s="16">
        <f t="shared" ca="1" si="19"/>
        <v>182334.74337849382</v>
      </c>
      <c r="N138" s="16">
        <f t="shared" ca="1" si="20"/>
        <v>115602.16546828154</v>
      </c>
      <c r="O138" s="16">
        <f t="shared" ca="1" si="21"/>
        <v>4458.2774915373448</v>
      </c>
      <c r="P138" s="14">
        <f t="shared" ca="1" si="28"/>
        <v>-0.73811928246019431</v>
      </c>
      <c r="Q138" s="14"/>
      <c r="R138" s="14"/>
      <c r="S138" s="14"/>
    </row>
    <row r="139" spans="1:19" x14ac:dyDescent="0.2">
      <c r="A139" s="84"/>
      <c r="B139" s="84"/>
      <c r="C139" s="14"/>
      <c r="D139" s="83">
        <f t="shared" si="31"/>
        <v>0</v>
      </c>
      <c r="E139" s="83">
        <f t="shared" si="31"/>
        <v>0</v>
      </c>
      <c r="F139" s="16">
        <f t="shared" si="22"/>
        <v>0</v>
      </c>
      <c r="G139" s="16">
        <f t="shared" si="23"/>
        <v>0</v>
      </c>
      <c r="H139" s="16">
        <f t="shared" si="24"/>
        <v>0</v>
      </c>
      <c r="I139" s="16">
        <f t="shared" si="25"/>
        <v>0</v>
      </c>
      <c r="J139" s="16">
        <f t="shared" si="26"/>
        <v>0</v>
      </c>
      <c r="K139" s="16">
        <f t="shared" ca="1" si="30"/>
        <v>0.73811928246019431</v>
      </c>
      <c r="L139" s="16">
        <f t="shared" ca="1" si="27"/>
        <v>0.54482007513955211</v>
      </c>
      <c r="M139" s="16">
        <f t="shared" ca="1" si="19"/>
        <v>182334.74337849382</v>
      </c>
      <c r="N139" s="16">
        <f t="shared" ca="1" si="20"/>
        <v>115602.16546828154</v>
      </c>
      <c r="O139" s="16">
        <f t="shared" ca="1" si="21"/>
        <v>4458.2774915373448</v>
      </c>
      <c r="P139" s="14">
        <f t="shared" ca="1" si="28"/>
        <v>-0.73811928246019431</v>
      </c>
      <c r="Q139" s="14"/>
      <c r="R139" s="14"/>
      <c r="S139" s="14"/>
    </row>
    <row r="140" spans="1:19" x14ac:dyDescent="0.2">
      <c r="A140" s="84"/>
      <c r="B140" s="84"/>
      <c r="C140" s="14"/>
      <c r="D140" s="83">
        <f t="shared" si="31"/>
        <v>0</v>
      </c>
      <c r="E140" s="83">
        <f t="shared" si="31"/>
        <v>0</v>
      </c>
      <c r="F140" s="16">
        <f t="shared" si="22"/>
        <v>0</v>
      </c>
      <c r="G140" s="16">
        <f t="shared" si="23"/>
        <v>0</v>
      </c>
      <c r="H140" s="16">
        <f t="shared" si="24"/>
        <v>0</v>
      </c>
      <c r="I140" s="16">
        <f t="shared" si="25"/>
        <v>0</v>
      </c>
      <c r="J140" s="16">
        <f t="shared" si="26"/>
        <v>0</v>
      </c>
      <c r="K140" s="16">
        <f t="shared" ca="1" si="30"/>
        <v>0.73811928246019431</v>
      </c>
      <c r="L140" s="16">
        <f t="shared" ca="1" si="27"/>
        <v>0.54482007513955211</v>
      </c>
      <c r="M140" s="16">
        <f t="shared" ca="1" si="19"/>
        <v>182334.74337849382</v>
      </c>
      <c r="N140" s="16">
        <f t="shared" ca="1" si="20"/>
        <v>115602.16546828154</v>
      </c>
      <c r="O140" s="16">
        <f t="shared" ca="1" si="21"/>
        <v>4458.2774915373448</v>
      </c>
      <c r="P140" s="14">
        <f t="shared" ca="1" si="28"/>
        <v>-0.73811928246019431</v>
      </c>
      <c r="Q140" s="14"/>
      <c r="R140" s="14"/>
      <c r="S140" s="14"/>
    </row>
    <row r="141" spans="1:19" x14ac:dyDescent="0.2">
      <c r="A141" s="84"/>
      <c r="B141" s="84"/>
      <c r="C141" s="14"/>
      <c r="D141" s="83">
        <f t="shared" si="31"/>
        <v>0</v>
      </c>
      <c r="E141" s="83">
        <f t="shared" si="31"/>
        <v>0</v>
      </c>
      <c r="F141" s="16">
        <f t="shared" si="22"/>
        <v>0</v>
      </c>
      <c r="G141" s="16">
        <f t="shared" si="23"/>
        <v>0</v>
      </c>
      <c r="H141" s="16">
        <f t="shared" si="24"/>
        <v>0</v>
      </c>
      <c r="I141" s="16">
        <f t="shared" si="25"/>
        <v>0</v>
      </c>
      <c r="J141" s="16">
        <f t="shared" si="26"/>
        <v>0</v>
      </c>
      <c r="K141" s="16">
        <f t="shared" ca="1" si="30"/>
        <v>0.73811928246019431</v>
      </c>
      <c r="L141" s="16">
        <f t="shared" ca="1" si="27"/>
        <v>0.54482007513955211</v>
      </c>
      <c r="M141" s="16">
        <f t="shared" ca="1" si="19"/>
        <v>182334.74337849382</v>
      </c>
      <c r="N141" s="16">
        <f t="shared" ca="1" si="20"/>
        <v>115602.16546828154</v>
      </c>
      <c r="O141" s="16">
        <f t="shared" ca="1" si="21"/>
        <v>4458.2774915373448</v>
      </c>
      <c r="P141" s="14">
        <f t="shared" ca="1" si="28"/>
        <v>-0.73811928246019431</v>
      </c>
      <c r="Q141" s="14"/>
      <c r="R141" s="14"/>
      <c r="S141" s="14"/>
    </row>
    <row r="142" spans="1:19" x14ac:dyDescent="0.2">
      <c r="A142" s="84"/>
      <c r="B142" s="84"/>
      <c r="C142" s="14"/>
      <c r="D142" s="83">
        <f t="shared" si="31"/>
        <v>0</v>
      </c>
      <c r="E142" s="83">
        <f t="shared" si="31"/>
        <v>0</v>
      </c>
      <c r="F142" s="16">
        <f t="shared" si="22"/>
        <v>0</v>
      </c>
      <c r="G142" s="16">
        <f t="shared" si="23"/>
        <v>0</v>
      </c>
      <c r="H142" s="16">
        <f t="shared" si="24"/>
        <v>0</v>
      </c>
      <c r="I142" s="16">
        <f t="shared" si="25"/>
        <v>0</v>
      </c>
      <c r="J142" s="16">
        <f t="shared" si="26"/>
        <v>0</v>
      </c>
      <c r="K142" s="16">
        <f t="shared" ca="1" si="30"/>
        <v>0.73811928246019431</v>
      </c>
      <c r="L142" s="16">
        <f t="shared" ca="1" si="27"/>
        <v>0.54482007513955211</v>
      </c>
      <c r="M142" s="16">
        <f t="shared" ca="1" si="19"/>
        <v>182334.74337849382</v>
      </c>
      <c r="N142" s="16">
        <f t="shared" ca="1" si="20"/>
        <v>115602.16546828154</v>
      </c>
      <c r="O142" s="16">
        <f t="shared" ca="1" si="21"/>
        <v>4458.2774915373448</v>
      </c>
      <c r="P142" s="14">
        <f t="shared" ca="1" si="28"/>
        <v>-0.73811928246019431</v>
      </c>
      <c r="Q142" s="14"/>
      <c r="R142" s="14"/>
      <c r="S142" s="14"/>
    </row>
    <row r="143" spans="1:19" x14ac:dyDescent="0.2">
      <c r="A143" s="84"/>
      <c r="B143" s="84"/>
      <c r="C143" s="14"/>
      <c r="D143" s="83">
        <f t="shared" si="31"/>
        <v>0</v>
      </c>
      <c r="E143" s="83">
        <f t="shared" si="31"/>
        <v>0</v>
      </c>
      <c r="F143" s="16">
        <f t="shared" si="22"/>
        <v>0</v>
      </c>
      <c r="G143" s="16">
        <f t="shared" si="23"/>
        <v>0</v>
      </c>
      <c r="H143" s="16">
        <f t="shared" si="24"/>
        <v>0</v>
      </c>
      <c r="I143" s="16">
        <f t="shared" si="25"/>
        <v>0</v>
      </c>
      <c r="J143" s="16">
        <f t="shared" si="26"/>
        <v>0</v>
      </c>
      <c r="K143" s="16">
        <f t="shared" ca="1" si="30"/>
        <v>0.73811928246019431</v>
      </c>
      <c r="L143" s="16">
        <f t="shared" ca="1" si="27"/>
        <v>0.54482007513955211</v>
      </c>
      <c r="M143" s="16">
        <f t="shared" ca="1" si="19"/>
        <v>182334.74337849382</v>
      </c>
      <c r="N143" s="16">
        <f t="shared" ca="1" si="20"/>
        <v>115602.16546828154</v>
      </c>
      <c r="O143" s="16">
        <f t="shared" ca="1" si="21"/>
        <v>4458.2774915373448</v>
      </c>
      <c r="P143" s="14">
        <f t="shared" ca="1" si="28"/>
        <v>-0.73811928246019431</v>
      </c>
      <c r="Q143" s="14"/>
      <c r="R143" s="14"/>
      <c r="S143" s="14"/>
    </row>
    <row r="144" spans="1:19" x14ac:dyDescent="0.2">
      <c r="A144" s="84"/>
      <c r="B144" s="84"/>
      <c r="C144" s="14"/>
      <c r="D144" s="83">
        <f t="shared" si="31"/>
        <v>0</v>
      </c>
      <c r="E144" s="83">
        <f t="shared" si="31"/>
        <v>0</v>
      </c>
      <c r="F144" s="16">
        <f t="shared" si="22"/>
        <v>0</v>
      </c>
      <c r="G144" s="16">
        <f t="shared" si="23"/>
        <v>0</v>
      </c>
      <c r="H144" s="16">
        <f t="shared" si="24"/>
        <v>0</v>
      </c>
      <c r="I144" s="16">
        <f t="shared" si="25"/>
        <v>0</v>
      </c>
      <c r="J144" s="16">
        <f t="shared" si="26"/>
        <v>0</v>
      </c>
      <c r="K144" s="16">
        <f t="shared" ca="1" si="30"/>
        <v>0.73811928246019431</v>
      </c>
      <c r="L144" s="16">
        <f t="shared" ca="1" si="27"/>
        <v>0.54482007513955211</v>
      </c>
      <c r="M144" s="16">
        <f t="shared" ca="1" si="19"/>
        <v>182334.74337849382</v>
      </c>
      <c r="N144" s="16">
        <f t="shared" ca="1" si="20"/>
        <v>115602.16546828154</v>
      </c>
      <c r="O144" s="16">
        <f t="shared" ca="1" si="21"/>
        <v>4458.2774915373448</v>
      </c>
      <c r="P144" s="14">
        <f t="shared" ca="1" si="28"/>
        <v>-0.73811928246019431</v>
      </c>
      <c r="Q144" s="14"/>
      <c r="R144" s="14"/>
      <c r="S144" s="14"/>
    </row>
    <row r="145" spans="1:19" x14ac:dyDescent="0.2">
      <c r="A145" s="84"/>
      <c r="B145" s="84"/>
      <c r="C145" s="14"/>
      <c r="D145" s="83">
        <f t="shared" si="31"/>
        <v>0</v>
      </c>
      <c r="E145" s="83">
        <f t="shared" si="31"/>
        <v>0</v>
      </c>
      <c r="F145" s="16">
        <f t="shared" si="22"/>
        <v>0</v>
      </c>
      <c r="G145" s="16">
        <f t="shared" si="23"/>
        <v>0</v>
      </c>
      <c r="H145" s="16">
        <f t="shared" si="24"/>
        <v>0</v>
      </c>
      <c r="I145" s="16">
        <f t="shared" si="25"/>
        <v>0</v>
      </c>
      <c r="J145" s="16">
        <f t="shared" si="26"/>
        <v>0</v>
      </c>
      <c r="K145" s="16">
        <f t="shared" ca="1" si="30"/>
        <v>0.73811928246019431</v>
      </c>
      <c r="L145" s="16">
        <f t="shared" ca="1" si="27"/>
        <v>0.54482007513955211</v>
      </c>
      <c r="M145" s="16">
        <f t="shared" ca="1" si="19"/>
        <v>182334.74337849382</v>
      </c>
      <c r="N145" s="16">
        <f t="shared" ca="1" si="20"/>
        <v>115602.16546828154</v>
      </c>
      <c r="O145" s="16">
        <f t="shared" ca="1" si="21"/>
        <v>4458.2774915373448</v>
      </c>
      <c r="P145" s="14">
        <f t="shared" ca="1" si="28"/>
        <v>-0.73811928246019431</v>
      </c>
      <c r="Q145" s="14"/>
      <c r="R145" s="14"/>
      <c r="S145" s="14"/>
    </row>
  </sheetData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6"/>
  <sheetViews>
    <sheetView workbookViewId="0">
      <selection activeCell="A14" sqref="A14:D18"/>
    </sheetView>
  </sheetViews>
  <sheetFormatPr defaultRowHeight="12.75" x14ac:dyDescent="0.2"/>
  <cols>
    <col min="1" max="1" width="19.7109375" style="9" customWidth="1"/>
    <col min="2" max="2" width="4.42578125" style="14" customWidth="1"/>
    <col min="3" max="3" width="12.7109375" style="9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9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103" t="s">
        <v>136</v>
      </c>
      <c r="I1" s="104" t="s">
        <v>67</v>
      </c>
      <c r="J1" s="105" t="s">
        <v>50</v>
      </c>
    </row>
    <row r="2" spans="1:16" x14ac:dyDescent="0.2">
      <c r="I2" s="106" t="s">
        <v>78</v>
      </c>
      <c r="J2" s="107" t="s">
        <v>137</v>
      </c>
    </row>
    <row r="3" spans="1:16" x14ac:dyDescent="0.2">
      <c r="A3" s="108" t="s">
        <v>138</v>
      </c>
      <c r="I3" s="106" t="s">
        <v>82</v>
      </c>
      <c r="J3" s="107" t="s">
        <v>139</v>
      </c>
    </row>
    <row r="4" spans="1:16" x14ac:dyDescent="0.2">
      <c r="I4" s="106" t="s">
        <v>97</v>
      </c>
      <c r="J4" s="107" t="s">
        <v>139</v>
      </c>
    </row>
    <row r="5" spans="1:16" ht="13.5" thickBot="1" x14ac:dyDescent="0.25">
      <c r="I5" s="109" t="s">
        <v>127</v>
      </c>
      <c r="J5" s="110" t="s">
        <v>140</v>
      </c>
    </row>
    <row r="10" spans="1:16" ht="13.5" thickBot="1" x14ac:dyDescent="0.25"/>
    <row r="11" spans="1:16" ht="12.75" customHeight="1" thickBot="1" x14ac:dyDescent="0.25">
      <c r="A11" s="9" t="str">
        <f t="shared" ref="A11:A22" si="0">P11</f>
        <v>OEJV 0074 </v>
      </c>
      <c r="B11" s="4" t="str">
        <f t="shared" ref="B11:B22" si="1">IF(H11=INT(H11),"I","II")</f>
        <v>I</v>
      </c>
      <c r="C11" s="9">
        <f t="shared" ref="C11:C22" si="2">1*G11</f>
        <v>51699.432079999999</v>
      </c>
      <c r="D11" s="14" t="str">
        <f t="shared" ref="D11:D22" si="3">VLOOKUP(F11,I$1:J$5,2,FALSE)</f>
        <v>vis</v>
      </c>
      <c r="E11" s="111">
        <f>VLOOKUP(C11,A!C$21:E$973,3,FALSE)</f>
        <v>27314.976236717932</v>
      </c>
      <c r="F11" s="4" t="s">
        <v>127</v>
      </c>
      <c r="G11" s="14" t="str">
        <f t="shared" ref="G11:G22" si="4">MID(I11,3,LEN(I11)-3)</f>
        <v>51699.43208</v>
      </c>
      <c r="H11" s="9">
        <f t="shared" ref="H11:H22" si="5">1*K11</f>
        <v>-4156</v>
      </c>
      <c r="I11" s="112" t="s">
        <v>141</v>
      </c>
      <c r="J11" s="113" t="s">
        <v>142</v>
      </c>
      <c r="K11" s="112">
        <v>-4156</v>
      </c>
      <c r="L11" s="112" t="s">
        <v>143</v>
      </c>
      <c r="M11" s="113" t="s">
        <v>144</v>
      </c>
      <c r="N11" s="113" t="s">
        <v>145</v>
      </c>
      <c r="O11" s="114" t="s">
        <v>146</v>
      </c>
      <c r="P11" s="115" t="s">
        <v>147</v>
      </c>
    </row>
    <row r="12" spans="1:16" ht="12.75" customHeight="1" thickBot="1" x14ac:dyDescent="0.25">
      <c r="A12" s="9" t="str">
        <f t="shared" si="0"/>
        <v>OEJV 0074 </v>
      </c>
      <c r="B12" s="4" t="str">
        <f t="shared" si="1"/>
        <v>I</v>
      </c>
      <c r="C12" s="9">
        <f t="shared" si="2"/>
        <v>51758.459600000002</v>
      </c>
      <c r="D12" s="14" t="str">
        <f t="shared" si="3"/>
        <v>vis</v>
      </c>
      <c r="E12" s="111">
        <f>VLOOKUP(C12,A!C$21:E$973,3,FALSE)</f>
        <v>27381.978271949116</v>
      </c>
      <c r="F12" s="4" t="s">
        <v>127</v>
      </c>
      <c r="G12" s="14" t="str">
        <f t="shared" si="4"/>
        <v>51758.45960</v>
      </c>
      <c r="H12" s="9">
        <f t="shared" si="5"/>
        <v>-4089</v>
      </c>
      <c r="I12" s="112" t="s">
        <v>148</v>
      </c>
      <c r="J12" s="113" t="s">
        <v>149</v>
      </c>
      <c r="K12" s="112">
        <v>-4089</v>
      </c>
      <c r="L12" s="112" t="s">
        <v>150</v>
      </c>
      <c r="M12" s="113" t="s">
        <v>144</v>
      </c>
      <c r="N12" s="113" t="s">
        <v>145</v>
      </c>
      <c r="O12" s="114" t="s">
        <v>151</v>
      </c>
      <c r="P12" s="115" t="s">
        <v>147</v>
      </c>
    </row>
    <row r="13" spans="1:16" ht="12.75" customHeight="1" thickBot="1" x14ac:dyDescent="0.25">
      <c r="A13" s="9" t="str">
        <f t="shared" si="0"/>
        <v>IBVS 5676 </v>
      </c>
      <c r="B13" s="4" t="str">
        <f t="shared" si="1"/>
        <v>I</v>
      </c>
      <c r="C13" s="9">
        <f t="shared" si="2"/>
        <v>52854.393100000001</v>
      </c>
      <c r="D13" s="14" t="str">
        <f t="shared" si="3"/>
        <v>vis</v>
      </c>
      <c r="E13" s="111">
        <f>VLOOKUP(C13,A!C$21:E$973,3,FALSE)</f>
        <v>28625.97048063466</v>
      </c>
      <c r="F13" s="4" t="s">
        <v>127</v>
      </c>
      <c r="G13" s="14" t="str">
        <f t="shared" si="4"/>
        <v>52854.3931</v>
      </c>
      <c r="H13" s="9">
        <f t="shared" si="5"/>
        <v>-2845</v>
      </c>
      <c r="I13" s="112" t="s">
        <v>152</v>
      </c>
      <c r="J13" s="113" t="s">
        <v>153</v>
      </c>
      <c r="K13" s="112">
        <v>-2845</v>
      </c>
      <c r="L13" s="112" t="s">
        <v>154</v>
      </c>
      <c r="M13" s="113" t="s">
        <v>144</v>
      </c>
      <c r="N13" s="113" t="s">
        <v>102</v>
      </c>
      <c r="O13" s="114" t="s">
        <v>155</v>
      </c>
      <c r="P13" s="115" t="s">
        <v>156</v>
      </c>
    </row>
    <row r="14" spans="1:16" ht="12.75" customHeight="1" thickBot="1" x14ac:dyDescent="0.25">
      <c r="A14" s="9" t="str">
        <f t="shared" si="0"/>
        <v>BAVM 193 </v>
      </c>
      <c r="B14" s="4" t="str">
        <f t="shared" si="1"/>
        <v>I</v>
      </c>
      <c r="C14" s="9">
        <f t="shared" si="2"/>
        <v>54312.411800000002</v>
      </c>
      <c r="D14" s="14" t="str">
        <f t="shared" si="3"/>
        <v>vis</v>
      </c>
      <c r="E14" s="111">
        <f>VLOOKUP(C14,A!C$21:E$973,3,FALSE)</f>
        <v>30280.964969732609</v>
      </c>
      <c r="F14" s="4" t="s">
        <v>127</v>
      </c>
      <c r="G14" s="14" t="str">
        <f t="shared" si="4"/>
        <v>54312.4118</v>
      </c>
      <c r="H14" s="9">
        <f t="shared" si="5"/>
        <v>-1190</v>
      </c>
      <c r="I14" s="112" t="s">
        <v>157</v>
      </c>
      <c r="J14" s="113" t="s">
        <v>158</v>
      </c>
      <c r="K14" s="112">
        <v>-1190</v>
      </c>
      <c r="L14" s="112" t="s">
        <v>159</v>
      </c>
      <c r="M14" s="113" t="s">
        <v>144</v>
      </c>
      <c r="N14" s="113" t="s">
        <v>160</v>
      </c>
      <c r="O14" s="114" t="s">
        <v>161</v>
      </c>
      <c r="P14" s="115" t="s">
        <v>162</v>
      </c>
    </row>
    <row r="15" spans="1:16" ht="12.75" customHeight="1" thickBot="1" x14ac:dyDescent="0.25">
      <c r="A15" s="9" t="str">
        <f t="shared" si="0"/>
        <v>BAVM 193 </v>
      </c>
      <c r="B15" s="4" t="str">
        <f t="shared" si="1"/>
        <v>II</v>
      </c>
      <c r="C15" s="9">
        <f t="shared" si="2"/>
        <v>54375.402000000002</v>
      </c>
      <c r="D15" s="14" t="str">
        <f t="shared" si="3"/>
        <v>vis</v>
      </c>
      <c r="E15" s="111">
        <f>VLOOKUP(C15,A!C$21:E$973,3,FALSE)</f>
        <v>30352.465036135858</v>
      </c>
      <c r="F15" s="4" t="s">
        <v>127</v>
      </c>
      <c r="G15" s="14" t="str">
        <f t="shared" si="4"/>
        <v>54375.4020</v>
      </c>
      <c r="H15" s="9">
        <f t="shared" si="5"/>
        <v>-1118.5</v>
      </c>
      <c r="I15" s="112" t="s">
        <v>163</v>
      </c>
      <c r="J15" s="113" t="s">
        <v>164</v>
      </c>
      <c r="K15" s="112" t="s">
        <v>165</v>
      </c>
      <c r="L15" s="112" t="s">
        <v>166</v>
      </c>
      <c r="M15" s="113" t="s">
        <v>144</v>
      </c>
      <c r="N15" s="113" t="s">
        <v>160</v>
      </c>
      <c r="O15" s="114" t="s">
        <v>161</v>
      </c>
      <c r="P15" s="115" t="s">
        <v>162</v>
      </c>
    </row>
    <row r="16" spans="1:16" ht="12.75" customHeight="1" thickBot="1" x14ac:dyDescent="0.25">
      <c r="A16" s="9" t="str">
        <f t="shared" si="0"/>
        <v>BAVM 193 </v>
      </c>
      <c r="B16" s="4" t="str">
        <f t="shared" si="1"/>
        <v>II</v>
      </c>
      <c r="C16" s="9">
        <f t="shared" si="2"/>
        <v>54382.4545</v>
      </c>
      <c r="D16" s="14" t="str">
        <f t="shared" si="3"/>
        <v>vis</v>
      </c>
      <c r="E16" s="111">
        <f>VLOOKUP(C16,A!C$21:E$973,3,FALSE)</f>
        <v>30360.470316612958</v>
      </c>
      <c r="F16" s="4" t="s">
        <v>127</v>
      </c>
      <c r="G16" s="14" t="str">
        <f t="shared" si="4"/>
        <v>54382.4545</v>
      </c>
      <c r="H16" s="9">
        <f t="shared" si="5"/>
        <v>-1110.5</v>
      </c>
      <c r="I16" s="112" t="s">
        <v>167</v>
      </c>
      <c r="J16" s="113" t="s">
        <v>168</v>
      </c>
      <c r="K16" s="112" t="s">
        <v>169</v>
      </c>
      <c r="L16" s="112" t="s">
        <v>170</v>
      </c>
      <c r="M16" s="113" t="s">
        <v>144</v>
      </c>
      <c r="N16" s="113" t="s">
        <v>160</v>
      </c>
      <c r="O16" s="114" t="s">
        <v>161</v>
      </c>
      <c r="P16" s="115" t="s">
        <v>162</v>
      </c>
    </row>
    <row r="17" spans="1:16" ht="12.75" customHeight="1" thickBot="1" x14ac:dyDescent="0.25">
      <c r="A17" s="9" t="str">
        <f t="shared" si="0"/>
        <v>BAVM 203 </v>
      </c>
      <c r="B17" s="4" t="str">
        <f t="shared" si="1"/>
        <v>I</v>
      </c>
      <c r="C17" s="9">
        <f t="shared" si="2"/>
        <v>54719.425000000003</v>
      </c>
      <c r="D17" s="14" t="str">
        <f t="shared" si="3"/>
        <v>vis</v>
      </c>
      <c r="E17" s="111">
        <f>VLOOKUP(C17,A!C$21:E$973,3,FALSE)</f>
        <v>30742.964944760446</v>
      </c>
      <c r="F17" s="4" t="s">
        <v>127</v>
      </c>
      <c r="G17" s="14" t="str">
        <f t="shared" si="4"/>
        <v>54719.4250</v>
      </c>
      <c r="H17" s="9">
        <f t="shared" si="5"/>
        <v>-728</v>
      </c>
      <c r="I17" s="112" t="s">
        <v>171</v>
      </c>
      <c r="J17" s="113" t="s">
        <v>172</v>
      </c>
      <c r="K17" s="112" t="s">
        <v>173</v>
      </c>
      <c r="L17" s="112" t="s">
        <v>174</v>
      </c>
      <c r="M17" s="113" t="s">
        <v>144</v>
      </c>
      <c r="N17" s="113" t="s">
        <v>160</v>
      </c>
      <c r="O17" s="114" t="s">
        <v>161</v>
      </c>
      <c r="P17" s="115" t="s">
        <v>175</v>
      </c>
    </row>
    <row r="18" spans="1:16" ht="12.75" customHeight="1" thickBot="1" x14ac:dyDescent="0.25">
      <c r="A18" s="9" t="str">
        <f t="shared" si="0"/>
        <v>BAVM 212 </v>
      </c>
      <c r="B18" s="4" t="str">
        <f t="shared" si="1"/>
        <v>I</v>
      </c>
      <c r="C18" s="9">
        <f t="shared" si="2"/>
        <v>55067.408199999998</v>
      </c>
      <c r="D18" s="14" t="str">
        <f t="shared" si="3"/>
        <v>vis</v>
      </c>
      <c r="E18" s="111">
        <f>VLOOKUP(C18,A!C$21:E$973,3,FALSE)</f>
        <v>31137.960069513418</v>
      </c>
      <c r="F18" s="4" t="s">
        <v>127</v>
      </c>
      <c r="G18" s="14" t="str">
        <f t="shared" si="4"/>
        <v>55067.4082</v>
      </c>
      <c r="H18" s="9">
        <f t="shared" si="5"/>
        <v>-333</v>
      </c>
      <c r="I18" s="112" t="s">
        <v>176</v>
      </c>
      <c r="J18" s="113" t="s">
        <v>177</v>
      </c>
      <c r="K18" s="112" t="s">
        <v>178</v>
      </c>
      <c r="L18" s="112" t="s">
        <v>179</v>
      </c>
      <c r="M18" s="113" t="s">
        <v>144</v>
      </c>
      <c r="N18" s="113" t="s">
        <v>160</v>
      </c>
      <c r="O18" s="114" t="s">
        <v>161</v>
      </c>
      <c r="P18" s="115" t="s">
        <v>180</v>
      </c>
    </row>
    <row r="19" spans="1:16" ht="12.75" customHeight="1" thickBot="1" x14ac:dyDescent="0.25">
      <c r="A19" s="9" t="str">
        <f t="shared" si="0"/>
        <v>IBVS 5945 </v>
      </c>
      <c r="B19" s="4" t="str">
        <f t="shared" si="1"/>
        <v>I</v>
      </c>
      <c r="C19" s="9">
        <f t="shared" si="2"/>
        <v>55360.771399999998</v>
      </c>
      <c r="D19" s="14" t="str">
        <f t="shared" si="3"/>
        <v>vis</v>
      </c>
      <c r="E19" s="111">
        <f>VLOOKUP(C19,A!C$21:E$973,3,FALSE)</f>
        <v>31470.95612731716</v>
      </c>
      <c r="F19" s="4" t="s">
        <v>127</v>
      </c>
      <c r="G19" s="14" t="str">
        <f t="shared" si="4"/>
        <v>55360.7714</v>
      </c>
      <c r="H19" s="9">
        <f t="shared" si="5"/>
        <v>0</v>
      </c>
      <c r="I19" s="112" t="s">
        <v>181</v>
      </c>
      <c r="J19" s="113" t="s">
        <v>182</v>
      </c>
      <c r="K19" s="112" t="s">
        <v>183</v>
      </c>
      <c r="L19" s="112" t="s">
        <v>184</v>
      </c>
      <c r="M19" s="113" t="s">
        <v>144</v>
      </c>
      <c r="N19" s="113" t="s">
        <v>127</v>
      </c>
      <c r="O19" s="114" t="s">
        <v>185</v>
      </c>
      <c r="P19" s="115" t="s">
        <v>186</v>
      </c>
    </row>
    <row r="20" spans="1:16" ht="12.75" customHeight="1" thickBot="1" x14ac:dyDescent="0.25">
      <c r="A20" s="9" t="str">
        <f t="shared" si="0"/>
        <v>BAVM 215 </v>
      </c>
      <c r="B20" s="4" t="str">
        <f t="shared" si="1"/>
        <v>II</v>
      </c>
      <c r="C20" s="9">
        <f t="shared" si="2"/>
        <v>55396.454400000002</v>
      </c>
      <c r="D20" s="14" t="str">
        <f t="shared" si="3"/>
        <v>vis</v>
      </c>
      <c r="E20" s="111">
        <f>VLOOKUP(C20,A!C$21:E$973,3,FALSE)</f>
        <v>31511.459838520925</v>
      </c>
      <c r="F20" s="4" t="s">
        <v>127</v>
      </c>
      <c r="G20" s="14" t="str">
        <f t="shared" si="4"/>
        <v>55396.4544</v>
      </c>
      <c r="H20" s="9">
        <f t="shared" si="5"/>
        <v>40.5</v>
      </c>
      <c r="I20" s="112" t="s">
        <v>187</v>
      </c>
      <c r="J20" s="113" t="s">
        <v>188</v>
      </c>
      <c r="K20" s="112" t="s">
        <v>189</v>
      </c>
      <c r="L20" s="112" t="s">
        <v>166</v>
      </c>
      <c r="M20" s="113" t="s">
        <v>144</v>
      </c>
      <c r="N20" s="113" t="s">
        <v>160</v>
      </c>
      <c r="O20" s="114" t="s">
        <v>161</v>
      </c>
      <c r="P20" s="115" t="s">
        <v>190</v>
      </c>
    </row>
    <row r="21" spans="1:16" ht="12.75" customHeight="1" thickBot="1" x14ac:dyDescent="0.25">
      <c r="A21" s="9" t="str">
        <f t="shared" si="0"/>
        <v>OEJV 0160 </v>
      </c>
      <c r="B21" s="4" t="str">
        <f t="shared" si="1"/>
        <v>II</v>
      </c>
      <c r="C21" s="9">
        <f t="shared" si="2"/>
        <v>55819.323020000003</v>
      </c>
      <c r="D21" s="14" t="str">
        <f t="shared" si="3"/>
        <v>vis</v>
      </c>
      <c r="E21" s="111">
        <f>VLOOKUP(C21,A!C$21:E$973,3,FALSE)</f>
        <v>31991.457273198859</v>
      </c>
      <c r="F21" s="4" t="s">
        <v>127</v>
      </c>
      <c r="G21" s="14" t="str">
        <f t="shared" si="4"/>
        <v>55819.32302</v>
      </c>
      <c r="H21" s="9">
        <f t="shared" si="5"/>
        <v>520.5</v>
      </c>
      <c r="I21" s="112" t="s">
        <v>191</v>
      </c>
      <c r="J21" s="113" t="s">
        <v>192</v>
      </c>
      <c r="K21" s="112" t="s">
        <v>193</v>
      </c>
      <c r="L21" s="112" t="s">
        <v>194</v>
      </c>
      <c r="M21" s="113" t="s">
        <v>144</v>
      </c>
      <c r="N21" s="113" t="s">
        <v>67</v>
      </c>
      <c r="O21" s="114" t="s">
        <v>195</v>
      </c>
      <c r="P21" s="115" t="s">
        <v>196</v>
      </c>
    </row>
    <row r="22" spans="1:16" ht="12.75" customHeight="1" thickBot="1" x14ac:dyDescent="0.25">
      <c r="A22" s="9" t="str">
        <f t="shared" si="0"/>
        <v>BAVM 234</v>
      </c>
      <c r="B22" s="4" t="str">
        <f t="shared" si="1"/>
        <v>I</v>
      </c>
      <c r="C22" s="9">
        <f t="shared" si="2"/>
        <v>56133.389199999998</v>
      </c>
      <c r="D22" s="14" t="str">
        <f t="shared" si="3"/>
        <v>vis</v>
      </c>
      <c r="E22" s="111">
        <f>VLOOKUP(C22,A!C$21:E$973,3,FALSE)</f>
        <v>32347.953247572874</v>
      </c>
      <c r="F22" s="4" t="s">
        <v>127</v>
      </c>
      <c r="G22" s="14" t="str">
        <f t="shared" si="4"/>
        <v>56133.3892</v>
      </c>
      <c r="H22" s="9">
        <f t="shared" si="5"/>
        <v>877</v>
      </c>
      <c r="I22" s="112" t="s">
        <v>197</v>
      </c>
      <c r="J22" s="113" t="s">
        <v>198</v>
      </c>
      <c r="K22" s="112" t="s">
        <v>199</v>
      </c>
      <c r="L22" s="112" t="s">
        <v>200</v>
      </c>
      <c r="M22" s="113" t="s">
        <v>144</v>
      </c>
      <c r="N22" s="113" t="s">
        <v>145</v>
      </c>
      <c r="O22" s="114" t="s">
        <v>201</v>
      </c>
      <c r="P22" s="115" t="s">
        <v>202</v>
      </c>
    </row>
    <row r="23" spans="1:16" x14ac:dyDescent="0.2">
      <c r="B23" s="4"/>
      <c r="F23" s="4"/>
    </row>
    <row r="24" spans="1:16" x14ac:dyDescent="0.2">
      <c r="B24" s="4"/>
      <c r="F24" s="4"/>
    </row>
    <row r="25" spans="1:16" x14ac:dyDescent="0.2">
      <c r="B25" s="4"/>
      <c r="F25" s="4"/>
    </row>
    <row r="26" spans="1:16" x14ac:dyDescent="0.2">
      <c r="B26" s="4"/>
      <c r="F26" s="4"/>
    </row>
    <row r="27" spans="1:16" x14ac:dyDescent="0.2">
      <c r="B27" s="4"/>
      <c r="F27" s="4"/>
    </row>
    <row r="28" spans="1:16" x14ac:dyDescent="0.2">
      <c r="B28" s="4"/>
      <c r="F28" s="4"/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</sheetData>
  <phoneticPr fontId="7" type="noConversion"/>
  <hyperlinks>
    <hyperlink ref="A3" r:id="rId1"/>
    <hyperlink ref="P11" r:id="rId2" display="http://var.astro.cz/oejv/issues/oejv0074.pdf"/>
    <hyperlink ref="P12" r:id="rId3" display="http://var.astro.cz/oejv/issues/oejv0074.pdf"/>
    <hyperlink ref="P13" r:id="rId4" display="http://www.konkoly.hu/cgi-bin/IBVS?5676"/>
    <hyperlink ref="P14" r:id="rId5" display="http://www.bav-astro.de/sfs/BAVM_link.php?BAVMnr=193"/>
    <hyperlink ref="P15" r:id="rId6" display="http://www.bav-astro.de/sfs/BAVM_link.php?BAVMnr=193"/>
    <hyperlink ref="P16" r:id="rId7" display="http://www.bav-astro.de/sfs/BAVM_link.php?BAVMnr=193"/>
    <hyperlink ref="P17" r:id="rId8" display="http://www.bav-astro.de/sfs/BAVM_link.php?BAVMnr=203"/>
    <hyperlink ref="P18" r:id="rId9" display="http://www.bav-astro.de/sfs/BAVM_link.php?BAVMnr=212"/>
    <hyperlink ref="P19" r:id="rId10" display="http://www.konkoly.hu/cgi-bin/IBVS?5945"/>
    <hyperlink ref="P20" r:id="rId11" display="http://www.bav-astro.de/sfs/BAVM_link.php?BAVMnr=215"/>
    <hyperlink ref="P21" r:id="rId12" display="http://var.astro.cz/oejv/issues/oejv0160.pdf"/>
    <hyperlink ref="P22" r:id="rId13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Q_fit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2024-01-11T04:33:05Z</dcterms:modified>
</cp:coreProperties>
</file>