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55DF28E-1568-4A22-B114-B9A34617BD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I25" i="1" s="1"/>
  <c r="Q25" i="1"/>
  <c r="E24" i="1"/>
  <c r="F24" i="1" s="1"/>
  <c r="G24" i="1" s="1"/>
  <c r="I24" i="1" s="1"/>
  <c r="Q24" i="1"/>
  <c r="C7" i="1"/>
  <c r="C8" i="1"/>
  <c r="E23" i="1"/>
  <c r="F23" i="1"/>
  <c r="G23" i="1"/>
  <c r="I23" i="1"/>
  <c r="E9" i="1"/>
  <c r="D9" i="1"/>
  <c r="E21" i="1"/>
  <c r="F21" i="1"/>
  <c r="G21" i="1"/>
  <c r="H21" i="1"/>
  <c r="E22" i="1"/>
  <c r="F22" i="1"/>
  <c r="G22" i="1"/>
  <c r="I22" i="1"/>
  <c r="Q23" i="1"/>
  <c r="F16" i="1"/>
  <c r="Q22" i="1"/>
  <c r="C17" i="1"/>
  <c r="Q21" i="1"/>
  <c r="C12" i="1"/>
  <c r="C11" i="1"/>
  <c r="O25" i="1" l="1"/>
  <c r="O24" i="1"/>
  <c r="O23" i="1"/>
  <c r="O22" i="1"/>
  <c r="O21" i="1"/>
  <c r="C1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<sst xmlns="http://schemas.openxmlformats.org/spreadsheetml/2006/main" count="54" uniqueCount="52">
  <si>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</si>
  <si>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</si>
  <si>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</si>
  <si>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</si>
  <si>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</si>
  <si>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</si>
  <si>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</si>
  <si>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</si>
  <si>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</si>
  <si>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</si>
  <si>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</si>
  <si>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</si>
  <si>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</si>
  <si>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</si>
  <si>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</si>
  <si>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</si>
  <si>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</si>
  <si>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</si>
  <si>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</si>
  <si>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</si>
  <si>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</si>
  <si>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</si>
  <si>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</si>
  <si>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</si>
  <si>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</si>
  <si>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</si>
  <si>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</si>
  <si>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</si>
  <si>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</si>
  <si>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Dvorak?</t>
  </si>
  <si>
    <t># of data points:</t>
  </si>
  <si>
    <t>V1454 Aql / GSC 00469-00971</t>
  </si>
  <si>
    <t>HIP 95547</t>
  </si>
  <si>
    <t>HD 182740</t>
  </si>
  <si>
    <t>IBVS 4702</t>
  </si>
  <si>
    <t>EA</t>
  </si>
  <si>
    <t>OEJV 0160</t>
  </si>
  <si>
    <t>I</t>
  </si>
  <si>
    <t>IBVS</t>
  </si>
  <si>
    <t>OEJV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</si>
  <si>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</si>
  <si>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</si>
  <si>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</si>
  <si>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</si>
  <si>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</si>
  <si>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</si>
  <si>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</si>
  <si>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</si>
  <si>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0168</t>
  </si>
  <si>
    <t>JBAV, 63</t>
  </si>
  <si>
    <t>II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</si>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</sst>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8" formatCode="0.000000"/>
  </numFmts>
  <fonts count="1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  <xf numFmtId="43" fontId="18" fillId="0" borderId="0" applyFon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 applyAlignment="1"/>
    <xf numFmtId="22" fontId="7" fillId="0" borderId="0" xfId="0" applyNumberFormat="1" applyFont="1">
      <alignment vertical="top"/>
    </xf>
    <xf numFmtId="0" fontId="7" fillId="0" borderId="0" xfId="0" applyFont="1" applyAlignment="1">
      <alignment horizontal="left"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7" fillId="0" borderId="0" xfId="0" applyFont="1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43" fontId="17" fillId="0" borderId="0" xfId="8" applyFont="1" applyBorder="1"/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8" fontId="17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V1454 Aql - O-C Diagr.</a:t>
            </a:r>
          </a:p>
        </c:rich>
      </c:tx>
      <c:layout>
        <c:manualLayout>
          <c:xMode val="edge"/>
          <c:yMode val="edge"/>
          <c:x val="0.3442628687807466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75621470182772"/>
          <c:y val="0.14723926380368099"/>
          <c:w val="0.7832436518877573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1A-42D0-826B-E39DEB0EB4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0.03</c:v>
                  </c:pt>
                  <c:pt idx="1">
                    <c:v>1.1999999999999999E-3</c:v>
                  </c:pt>
                  <c:pt idx="2">
                    <c:v>5.0000000000000001E-3</c:v>
                  </c:pt>
                  <c:pt idx="3">
                    <c:v>0.01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8.9020000013988465E-3</c:v>
                </c:pt>
                <c:pt idx="2">
                  <c:v>1.4808000007178634E-2</c:v>
                </c:pt>
                <c:pt idx="3">
                  <c:v>1.1669999999867287E-2</c:v>
                </c:pt>
                <c:pt idx="4">
                  <c:v>2.2013999841874465E-2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1A-42D0-826B-E39DEB0EB4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1A-42D0-826B-E39DEB0EB4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1A-42D0-826B-E39DEB0EB4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1A-42D0-826B-E39DEB0EB4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1A-42D0-826B-E39DEB0EB4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1A-42D0-826B-E39DEB0EB4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2.6847616349112702E-4</c:v>
                </c:pt>
                <c:pt idx="1">
                  <c:v>9.9361220241514364E-3</c:v>
                </c:pt>
                <c:pt idx="2">
                  <c:v>1.1983437971016276E-2</c:v>
                </c:pt>
                <c:pt idx="3">
                  <c:v>1.7262467519957019E-2</c:v>
                </c:pt>
                <c:pt idx="4">
                  <c:v>1.794349617170338E-2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1A-42D0-826B-E39DEB0EB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856848"/>
        <c:axId val="1"/>
      </c:scatterChart>
      <c:valAx>
        <c:axId val="729856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8770945981479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856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57779594490577"/>
          <c:y val="0.92024539877300615"/>
          <c:w val="0.7777791164082631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619125</xdr:colOff>
      <xdr:row>18</xdr:row>
      <xdr:rowOff>66674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DC10F3C-CF9E-484E-C265-1CEDC484D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2" sqref="E12"/>
    </sheetView>
  </sheetViews>
  <sheetFormatPr defaultColWidth="10.28515625" defaultRowHeight="12.75"/>
  <cols>
    <col min="1" max="1" width="14.42578125" customWidth="1"/>
    <col min="2" max="2" width="5.140625" customWidth="1"/>
    <col min="3" max="3" width="14.7109375" customWidth="1"/>
    <col min="4" max="4" width="9.42578125" customWidth="1"/>
    <col min="5" max="5" width="9.8554687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31</v>
      </c>
    </row>
    <row r="2" spans="1:6">
      <c r="A2" t="s">
        <v>25</v>
      </c>
      <c r="B2" s="14" t="s">
        <v>35</v>
      </c>
      <c r="C2" t="s">
        <v>32</v>
      </c>
      <c r="D2" t="s">
        <v>33</v>
      </c>
    </row>
    <row r="3" spans="1:6" ht="13.5" thickBot="1"/>
    <row r="4" spans="1:6" ht="14.25" thickTop="1" thickBot="1">
      <c r="A4" s="8" t="s">
        <v>29</v>
      </c>
      <c r="C4" s="3">
        <v>51010.497649999998</v>
      </c>
      <c r="D4" s="4">
        <v>1.0496479999999999</v>
      </c>
    </row>
    <row r="5" spans="1:6" ht="13.5" thickTop="1">
      <c r="A5" s="17" t="s">
        <v>40</v>
      </c>
      <c r="B5" s="18"/>
      <c r="C5" s="19">
        <v>-9.5</v>
      </c>
      <c r="D5" s="18" t="s">
        <v>41</v>
      </c>
    </row>
    <row r="6" spans="1:6">
      <c r="A6" s="8" t="s">
        <v>0</v>
      </c>
    </row>
    <row r="7" spans="1:6">
      <c r="A7" t="s">
        <v>1</v>
      </c>
      <c r="C7">
        <f>+C4</f>
        <v>51010.497649999998</v>
      </c>
    </row>
    <row r="8" spans="1:6">
      <c r="A8" t="s">
        <v>2</v>
      </c>
      <c r="C8">
        <f>+D4</f>
        <v>1.0496479999999999</v>
      </c>
    </row>
    <row r="9" spans="1:6">
      <c r="A9" s="25" t="s">
        <v>47</v>
      </c>
      <c r="C9" s="26">
        <v>21</v>
      </c>
      <c r="D9" s="24" t="str">
        <f>"F"&amp;C9</f>
        <v>F21</v>
      </c>
      <c r="E9" s="22" t="str">
        <f>"G"&amp;C9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14</v>
      </c>
      <c r="C11" s="27">
        <f ca="1">INTERCEPT(INDIRECT($E$9):G992,INDIRECT($D$9):F992)</f>
        <v>2.6847616349112702E-4</v>
      </c>
      <c r="D11" s="6"/>
    </row>
    <row r="12" spans="1:6">
      <c r="A12" t="s">
        <v>15</v>
      </c>
      <c r="C12" s="27">
        <f ca="1">SLOPE(INDIRECT($E$9):G992,INDIRECT($D$9):F992)</f>
        <v>2.1149958128768999E-6</v>
      </c>
      <c r="D12" s="6"/>
    </row>
    <row r="13" spans="1:6">
      <c r="A13" t="s">
        <v>19</v>
      </c>
      <c r="C13" s="6"/>
    </row>
    <row r="14" spans="1:6">
      <c r="A14" t="s">
        <v>24</v>
      </c>
    </row>
    <row r="15" spans="1:6">
      <c r="A15" s="5" t="s">
        <v>16</v>
      </c>
      <c r="C15" s="11">
        <f ca="1">(C7+C11)+(C8+C12)*INT(MAX(F21:F3533))</f>
        <v>59782.423929496174</v>
      </c>
      <c r="E15" s="20" t="s">
        <v>42</v>
      </c>
      <c r="F15" s="19">
        <v>1</v>
      </c>
    </row>
    <row r="16" spans="1:6">
      <c r="A16" s="8" t="s">
        <v>3</v>
      </c>
      <c r="C16" s="12">
        <f ca="1">+C8+C12</f>
        <v>1.0496501149958128</v>
      </c>
      <c r="E16" s="20" t="s">
        <v>43</v>
      </c>
      <c r="F16" s="21">
        <f ca="1">NOW()+15018.5+$C$5/24</f>
        <v>60320.743797800926</v>
      </c>
    </row>
    <row r="17" spans="1:17" ht="13.5" thickBot="1">
      <c r="A17" s="13" t="s">
        <v>30</v>
      </c>
      <c r="C17">
        <f>COUNT(C21:C2191)</f>
        <v>5</v>
      </c>
      <c r="E17" s="20" t="s">
        <v>44</v>
      </c>
      <c r="F17" s="21">
        <f ca="1">ROUND(2*(F16-$C$7)/$C$8,0)/2+F15</f>
        <v>8871</v>
      </c>
    </row>
    <row r="18" spans="1:17" ht="14.25" thickTop="1" thickBot="1">
      <c r="A18" s="8" t="s">
        <v>4</v>
      </c>
      <c r="C18" s="3">
        <f ca="1">+C15</f>
        <v>59782.423929496174</v>
      </c>
      <c r="D18" s="4">
        <f ca="1">+C16</f>
        <v>1.0496501149958128</v>
      </c>
      <c r="E18" s="20" t="s">
        <v>45</v>
      </c>
      <c r="F18" s="22">
        <f ca="1">ROUND(2*(F16-$C$15)/$C$16,0)/2+F15</f>
        <v>514</v>
      </c>
    </row>
    <row r="19" spans="1:17" ht="13.5" thickTop="1">
      <c r="E19" s="20" t="s">
        <v>46</v>
      </c>
      <c r="F19" s="23">
        <f ca="1">+$C$15+$C$16*F18-15018.5-$C$5/24</f>
        <v>45303.83992193736</v>
      </c>
    </row>
    <row r="20" spans="1:17" ht="13.5" thickBot="1">
      <c r="A20" s="7" t="s">
        <v>5</v>
      </c>
      <c r="B20" s="7" t="s">
        <v>6</v>
      </c>
      <c r="C20" s="7" t="s">
        <v>7</v>
      </c>
      <c r="D20" s="7" t="s">
        <v>11</v>
      </c>
      <c r="E20" s="7" t="s">
        <v>8</v>
      </c>
      <c r="F20" s="7" t="s">
        <v>9</v>
      </c>
      <c r="G20" s="7" t="s">
        <v>10</v>
      </c>
      <c r="H20" s="10" t="s">
        <v>38</v>
      </c>
      <c r="I20" s="10" t="s">
        <v>39</v>
      </c>
      <c r="J20" s="10" t="s">
        <v>17</v>
      </c>
      <c r="K20" s="10" t="s">
        <v>18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13</v>
      </c>
    </row>
    <row r="21" spans="1:17">
      <c r="A21" s="8" t="s">
        <v>34</v>
      </c>
      <c r="C21" s="35">
        <v>51010.497649999998</v>
      </c>
      <c r="D21" s="35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+C$11+C$12*F21</f>
        <v>2.6847616349112702E-4</v>
      </c>
      <c r="Q21" s="2">
        <f>+C21-15018.5</f>
        <v>35991.997649999998</v>
      </c>
    </row>
    <row r="22" spans="1:17">
      <c r="A22" s="15" t="s">
        <v>36</v>
      </c>
      <c r="B22" s="16" t="s">
        <v>37</v>
      </c>
      <c r="C22" s="36">
        <v>55808.447560000001</v>
      </c>
      <c r="D22" s="36">
        <v>0.03</v>
      </c>
      <c r="E22">
        <f>+(C22-C$7)/C$8</f>
        <v>4571.0084809383752</v>
      </c>
      <c r="F22">
        <f>ROUND(2*E22,0)/2</f>
        <v>4571</v>
      </c>
      <c r="G22">
        <f>+C22-(C$7+F22*C$8)</f>
        <v>8.9020000013988465E-3</v>
      </c>
      <c r="I22">
        <f>+G22</f>
        <v>8.9020000013988465E-3</v>
      </c>
      <c r="O22">
        <f ca="1">+C$11+C$12*F22</f>
        <v>9.9361220241514364E-3</v>
      </c>
      <c r="Q22" s="2">
        <f>+C22-15018.5</f>
        <v>40789.947560000001</v>
      </c>
    </row>
    <row r="23" spans="1:17">
      <c r="A23" s="28" t="s">
        <v>48</v>
      </c>
      <c r="B23" s="29" t="s">
        <v>37</v>
      </c>
      <c r="C23" s="37">
        <v>56824.512730000002</v>
      </c>
      <c r="D23" s="38">
        <v>1.1999999999999999E-3</v>
      </c>
      <c r="E23">
        <f>+(C23-C$7)/C$8</f>
        <v>5539.0141075865486</v>
      </c>
      <c r="F23">
        <f>ROUND(2*E23,0)/2</f>
        <v>5539</v>
      </c>
      <c r="G23">
        <f>+C23-(C$7+F23*C$8)</f>
        <v>1.4808000007178634E-2</v>
      </c>
      <c r="I23">
        <f>+G23</f>
        <v>1.4808000007178634E-2</v>
      </c>
      <c r="O23">
        <f ca="1">+C$11+C$12*F23</f>
        <v>1.1983437971016276E-2</v>
      </c>
      <c r="Q23" s="2">
        <f>+C23-15018.5</f>
        <v>41806.012730000002</v>
      </c>
    </row>
    <row r="24" spans="1:17">
      <c r="A24" s="30" t="s">
        <v>49</v>
      </c>
      <c r="B24" s="31" t="s">
        <v>50</v>
      </c>
      <c r="C24" s="33">
        <v>59444.430999999997</v>
      </c>
      <c r="D24" s="34">
        <v>5.0000000000000001E-3</v>
      </c>
      <c r="E24">
        <f>+(C24-C$7)/C$8</f>
        <v>8035.0111180128961</v>
      </c>
      <c r="F24">
        <f>ROUND(2*E24,0)/2</f>
        <v>8035</v>
      </c>
      <c r="G24">
        <f>+C24-(C$7+F24*C$8)</f>
        <v>1.1669999999867287E-2</v>
      </c>
      <c r="I24">
        <f>+G24</f>
        <v>1.1669999999867287E-2</v>
      </c>
      <c r="O24">
        <f ca="1">+C$11+C$12*F24</f>
        <v>1.7262467519957019E-2</v>
      </c>
      <c r="Q24" s="2">
        <f>+C24-15018.5</f>
        <v>44425.930999999997</v>
      </c>
    </row>
    <row r="25" spans="1:17">
      <c r="A25" s="32" t="s">
        <v>51</v>
      </c>
      <c r="B25" s="32" t="s">
        <v>37</v>
      </c>
      <c r="C25" s="39">
        <v>59782.42799999984</v>
      </c>
      <c r="D25" s="34">
        <v>0.01</v>
      </c>
      <c r="E25">
        <f>+(C25-C$7)/C$8</f>
        <v>8357.0209727450001</v>
      </c>
      <c r="F25">
        <f>ROUND(2*E25,0)/2</f>
        <v>8357</v>
      </c>
      <c r="G25">
        <f>+C25-(C$7+F25*C$8)</f>
        <v>2.2013999841874465E-2</v>
      </c>
      <c r="I25">
        <f>+G25</f>
        <v>2.2013999841874465E-2</v>
      </c>
      <c r="O25">
        <f ca="1">+C$11+C$12*F25</f>
        <v>1.794349617170338E-2</v>
      </c>
      <c r="Q25" s="2">
        <f>+C25-15018.5</f>
        <v>44763.92799999984</v>
      </c>
    </row>
    <row r="26" spans="1:17">
      <c r="C26" s="35"/>
      <c r="D26" s="35"/>
      <c r="Q26" s="2"/>
    </row>
    <row r="27" spans="1:17">
      <c r="C27" s="35"/>
      <c r="D27" s="35"/>
      <c r="Q27" s="2"/>
    </row>
    <row r="28" spans="1:17">
      <c r="C28" s="35"/>
      <c r="D28" s="35"/>
    </row>
    <row r="29" spans="1:17">
      <c r="C29" s="35"/>
      <c r="D29" s="35"/>
    </row>
    <row r="30" spans="1:17">
      <c r="C30" s="35"/>
      <c r="D30" s="35"/>
    </row>
    <row r="31" spans="1:17">
      <c r="C31" s="35"/>
      <c r="D31" s="35"/>
    </row>
    <row r="32" spans="1:17">
      <c r="C32" s="35"/>
      <c r="D32" s="35"/>
    </row>
    <row r="33" spans="3:4">
      <c r="C33" s="35"/>
      <c r="D33" s="35"/>
    </row>
    <row r="34" spans="3:4">
      <c r="C34" s="35"/>
      <c r="D34" s="35"/>
    </row>
    <row r="35" spans="3:4">
      <c r="C35" s="35"/>
      <c r="D35" s="35"/>
    </row>
    <row r="36" spans="3:4">
      <c r="C36" s="35"/>
      <c r="D36" s="35"/>
    </row>
    <row r="37" spans="3:4">
      <c r="C37" s="35"/>
      <c r="D37" s="35"/>
    </row>
    <row r="38" spans="3:4">
      <c r="C38" s="35"/>
      <c r="D38" s="35"/>
    </row>
    <row r="39" spans="3:4">
      <c r="C39" s="35"/>
      <c r="D39" s="35"/>
    </row>
    <row r="40" spans="3:4">
      <c r="C40" s="35"/>
      <c r="D40" s="35"/>
    </row>
    <row r="41" spans="3:4">
      <c r="C41" s="35"/>
      <c r="D41" s="35"/>
    </row>
    <row r="42" spans="3:4">
      <c r="C42" s="35"/>
      <c r="D42" s="35"/>
    </row>
    <row r="43" spans="3:4">
      <c r="C43" s="35"/>
      <c r="D43" s="35"/>
    </row>
    <row r="44" spans="3:4">
      <c r="C44" s="35"/>
      <c r="D44" s="35"/>
    </row>
    <row r="45" spans="3:4">
      <c r="C45" s="35"/>
      <c r="D45" s="35"/>
    </row>
    <row r="46" spans="3:4">
      <c r="C46" s="35"/>
      <c r="D46" s="35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2024-01-11T04:51:04Z</dcterms:modified>
</cp:coreProperties>
</file>