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4C8ABC1-AE7E-4E3E-BEAE-09504B1C132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21" i="1"/>
  <c r="Q21" i="1"/>
  <c r="A21" i="1"/>
  <c r="R22" i="1"/>
  <c r="G11" i="1"/>
  <c r="F11" i="1"/>
  <c r="C7" i="1"/>
  <c r="C8" i="1"/>
  <c r="E15" i="1"/>
  <c r="C17" i="1"/>
  <c r="E22" i="1"/>
  <c r="F22" i="1"/>
  <c r="G22" i="1"/>
  <c r="H22" i="1"/>
  <c r="E21" i="1"/>
  <c r="F21" i="1"/>
  <c r="G21" i="1"/>
  <c r="H21" i="1"/>
  <c r="C12" i="1"/>
  <c r="C16" i="1" l="1"/>
  <c r="D18" i="1" s="1"/>
  <c r="C11" i="1"/>
  <c r="C15" i="1" l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<sst xmlns="http://schemas.openxmlformats.org/spreadsheetml/2006/main" count="51" uniqueCount="47">
  <si>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</si>
  <si>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</si>
  <si>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</si>
  <si>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</si>
  <si>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</si>
  <si>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</si>
  <si>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</si>
  <si>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</si>
  <si>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</si>
  <si>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</si>
  <si>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</si>
  <si>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</si>
  <si>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</si>
  <si>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</si>
  <si>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</si>
  <si>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</si>
  <si>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</si>
  <si>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</si>
  <si>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</si>
  <si>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</si>
  <si>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</si>
  <si>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</si>
  <si>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</si>
  <si>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</si>
  <si>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</si>
  <si>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</si>
  <si>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</si>
  <si>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</si>
  <si>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</si>
  <si>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</si>
  <si>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</si>
  <si>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</si>
  <si>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</si>
  <si>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</si>
  <si>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</si>
  <si>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</si>
  <si>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</si>
  <si>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V1665 Aql  / GSC 1039-1307</t>
  </si>
  <si>
    <t>Aql_V1665.xls</t>
  </si>
  <si>
    <t>EA</t>
  </si>
  <si>
    <t>IBVS 5480 Eph.</t>
  </si>
  <si>
    <t>IBVS 5480</t>
  </si>
  <si>
    <t>Aql</t>
  </si>
  <si>
    <t>IBVS 5945</t>
  </si>
  <si>
    <t>I</t>
  </si>
  <si>
    <t>GCVS 4 Eph.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</si>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</sst>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2" fontId="0" fillId="0" borderId="0" xfId="0" applyNumberForma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V1665 Aql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1.2799999967683107E-3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FB-4F4B-8B99-35991519D5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FB-4F4B-8B99-35991519D5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FB-4F4B-8B99-35991519D5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FB-4F4B-8B99-35991519D5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FB-4F4B-8B99-35991519D5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FB-4F4B-8B99-35991519D5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FB-4F4B-8B99-35991519D5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 formatCode="0.00">
                  <c:v>1.0842021724855044E-19</c:v>
                </c:pt>
                <c:pt idx="1">
                  <c:v>1.2799999967683107E-3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FB-4F4B-8B99-35991519D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914792"/>
        <c:axId val="1"/>
      </c:scatterChart>
      <c:valAx>
        <c:axId val="513914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914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81476D-AF6F-5B12-EBAF-7DCA12A75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J20" sqref="J2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52810.87</v>
      </c>
      <c r="J1" s="32">
        <v>3.8818100000000002</v>
      </c>
      <c r="K1" s="30" t="s">
        <v>41</v>
      </c>
      <c r="L1" s="30" t="s">
        <v>42</v>
      </c>
    </row>
    <row r="2" spans="1:12">
      <c r="A2" t="s">
        <v>23</v>
      </c>
      <c r="B2" t="s">
        <v>39</v>
      </c>
      <c r="D2" s="9" t="s">
        <v>42</v>
      </c>
      <c r="E2" t="s">
        <v>38</v>
      </c>
    </row>
    <row r="3" spans="1:12" ht="13.5" thickBot="1"/>
    <row r="4" spans="1:12" ht="14.25" thickTop="1" thickBot="1">
      <c r="A4" s="29" t="s">
        <v>45</v>
      </c>
      <c r="C4" s="7">
        <v>52810.87</v>
      </c>
      <c r="D4" s="8">
        <v>3.8818100000000002</v>
      </c>
    </row>
    <row r="6" spans="1:12">
      <c r="A6" s="4" t="s">
        <v>0</v>
      </c>
    </row>
    <row r="7" spans="1:12">
      <c r="A7" t="s">
        <v>1</v>
      </c>
      <c r="C7">
        <f>+C4</f>
        <v>52810.87</v>
      </c>
    </row>
    <row r="8" spans="1:12">
      <c r="A8" t="s">
        <v>2</v>
      </c>
      <c r="C8">
        <f>+D4</f>
        <v>3.8818100000000002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>
        <f ca="1">INTERCEPT(INDIRECT($G$11):G992,INDIRECT($F$11):F992)</f>
        <v>1.0842021724855044E-19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>
        <f ca="1">SLOPE(INDIRECT($G$11):G992,INDIRECT($F$11):F992)</f>
        <v>1.9631901790925008E-6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>
        <f ca="1">(C7+C11)+(C8+C12)*INT(MAX(F21:F3533))</f>
        <v>55341.811399999999</v>
      </c>
      <c r="D15" s="16" t="s">
        <v>32</v>
      </c>
      <c r="E15" s="17">
        <f ca="1">TODAY()+15018.5-B9/24</f>
        <v>60320.5</v>
      </c>
    </row>
    <row r="16" spans="1:12">
      <c r="A16" s="18" t="s">
        <v>3</v>
      </c>
      <c r="B16" s="11"/>
      <c r="C16" s="19">
        <f ca="1">+C8+C12</f>
        <v>3.8818119631901795</v>
      </c>
      <c r="D16" s="16" t="s">
        <v>33</v>
      </c>
      <c r="E16" s="17">
        <f ca="1">ROUND(2*(E15-C15)/C16,0)/2+1</f>
        <v>1283.5</v>
      </c>
    </row>
    <row r="17" spans="1:18" ht="13.5" thickBot="1">
      <c r="A17" s="16" t="s">
        <v>29</v>
      </c>
      <c r="B17" s="11"/>
      <c r="C17" s="11">
        <f>COUNT(C21:C2191)</f>
        <v>2</v>
      </c>
      <c r="D17" s="16" t="s">
        <v>34</v>
      </c>
      <c r="E17" s="20">
        <f ca="1">+C15+C16*E16-15018.5-C9/24</f>
        <v>45306.012888087927</v>
      </c>
    </row>
    <row r="18" spans="1:18" ht="14.25" thickTop="1" thickBot="1">
      <c r="A18" s="18" t="s">
        <v>4</v>
      </c>
      <c r="B18" s="11"/>
      <c r="C18" s="21">
        <f ca="1">+C15</f>
        <v>55341.811399999999</v>
      </c>
      <c r="D18" s="22">
        <f ca="1">+C16</f>
        <v>3.8818119631901795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46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5480</v>
      </c>
      <c r="C21" s="9">
        <f>+$C$4</f>
        <v>52810.87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s="36">
        <f ca="1">+C$11+C$12*$F21</f>
        <v>1.0842021724855044E-19</v>
      </c>
      <c r="Q21" s="2">
        <f>+C21-15018.5</f>
        <v>37792.370000000003</v>
      </c>
    </row>
    <row r="22" spans="1:18">
      <c r="A22" s="33" t="s">
        <v>43</v>
      </c>
      <c r="B22" s="34" t="s">
        <v>44</v>
      </c>
      <c r="C22" s="35">
        <v>55341.811399999999</v>
      </c>
      <c r="D22" s="35">
        <v>1E-3</v>
      </c>
      <c r="E22">
        <f>+(C22-C$7)/C$8</f>
        <v>652.00032974308272</v>
      </c>
      <c r="F22">
        <f>ROUND(2*E22,0)/2</f>
        <v>652</v>
      </c>
      <c r="G22">
        <f>+C22-(C$7+F22*C$8)</f>
        <v>1.2799999967683107E-3</v>
      </c>
      <c r="H22">
        <f>+G22</f>
        <v>1.2799999967683107E-3</v>
      </c>
      <c r="O22">
        <f ca="1">+C$11+C$12*$F22</f>
        <v>1.2799999967683107E-3</v>
      </c>
      <c r="Q22" s="2">
        <f>+C22-15018.5</f>
        <v>40323.311399999999</v>
      </c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2024-01-11T05:02:05Z</dcterms:modified>
</cp:coreProperties>
</file>