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94D4B65-0C40-4B58-8C17-E3934B87F9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6" i="1"/>
  <c r="F26" i="1" s="1"/>
  <c r="G26" i="1" s="1"/>
  <c r="I26" i="1" s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Q21" i="1"/>
  <c r="G11" i="1"/>
  <c r="E21" i="1"/>
  <c r="F21" i="1"/>
  <c r="G21" i="1"/>
  <c r="H21" i="1"/>
  <c r="E14" i="1"/>
  <c r="E15" i="1" s="1"/>
  <c r="C17" i="1"/>
  <c r="C12" i="1"/>
  <c r="C16" i="1" l="1"/>
  <c r="D18" i="1" s="1"/>
  <c r="C11" i="1"/>
  <c r="O26" i="1" l="1"/>
  <c r="O25" i="1"/>
  <c r="O23" i="1"/>
  <c r="O24" i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<sst xmlns="http://schemas.openxmlformats.org/spreadsheetml/2006/main" count="59" uniqueCount="48">
  <si>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</si>
  <si>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</si>
  <si>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</si>
  <si>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</si>
  <si>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</si>
  <si>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</si>
  <si>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</si>
  <si>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</si>
  <si>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</si>
  <si>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</si>
  <si>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</si>
  <si>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</si>
  <si>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</si>
  <si>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</si>
  <si>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</si>
  <si>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</si>
  <si>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</si>
  <si>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</si>
  <si>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</si>
  <si>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</si>
  <si>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</si>
  <si>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</si>
  <si>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</si>
  <si>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</si>
  <si>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</si>
  <si>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</si>
  <si>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</si>
  <si>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</si>
  <si>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</si>
  <si>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</si>
  <si>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</si>
  <si>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</si>
  <si>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</si>
  <si>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</si>
  <si>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</si>
  <si>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</si>
  <si>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</si>
  <si>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</si>
  <si>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</si>
  <si>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</si>
  <si>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</si>
  <si>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V1719 Aql / GSC 0480-0407</t>
  </si>
  <si>
    <t>OEJV 0160</t>
  </si>
  <si>
    <t>I</t>
  </si>
  <si>
    <t>OEJV</t>
  </si>
  <si>
    <t>BAD?</t>
  </si>
  <si>
    <t>II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</si>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</sst>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V1719 Aql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6B-4F54-B729-F297F7C80A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-2.5099999998928979E-2</c:v>
                </c:pt>
                <c:pt idx="2">
                  <c:v>1.6940000001341105E-2</c:v>
                </c:pt>
                <c:pt idx="3">
                  <c:v>-4.1359999995620456E-2</c:v>
                </c:pt>
                <c:pt idx="4">
                  <c:v>-6.7199999997683335E-2</c:v>
                </c:pt>
                <c:pt idx="5">
                  <c:v>-5.2100000000791624E-2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6B-4F54-B729-F297F7C80A3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6B-4F54-B729-F297F7C80A3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6B-4F54-B729-F297F7C80A3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6B-4F54-B729-F297F7C80A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6B-4F54-B729-F297F7C80A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6B-4F54-B729-F297F7C80A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1.2449280044309206E-2</c:v>
                </c:pt>
                <c:pt idx="1">
                  <c:v>-2.5074721978705385E-2</c:v>
                </c:pt>
                <c:pt idx="2">
                  <c:v>-2.5074721978705385E-2</c:v>
                </c:pt>
                <c:pt idx="3">
                  <c:v>-2.800655570126177E-2</c:v>
                </c:pt>
                <c:pt idx="4">
                  <c:v>-5.1513269867320383E-2</c:v>
                </c:pt>
                <c:pt idx="5">
                  <c:v>-5.1600010509999572E-2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6B-4F54-B729-F297F7C80A3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6B-4F54-B729-F297F7C80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103688"/>
        <c:axId val="1"/>
      </c:scatterChart>
      <c:valAx>
        <c:axId val="562103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103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2EFC7E-0BD7-8561-1B5A-08FDABF61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6.710937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51421.752999999997</v>
      </c>
      <c r="D7" s="30" t="s">
        <v>40</v>
      </c>
    </row>
    <row r="8" spans="1:7" x14ac:dyDescent="0.2">
      <c r="A8" t="s">
        <v>3</v>
      </c>
      <c r="C8" s="8">
        <v>2.1774</v>
      </c>
      <c r="D8" s="30" t="s">
        <v>40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1.2449280044309206E-2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-1.7348128535836611E-5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60320.755299305551</v>
      </c>
    </row>
    <row r="15" spans="1:7" x14ac:dyDescent="0.2">
      <c r="A15" s="12" t="s">
        <v>17</v>
      </c>
      <c r="B15" s="10"/>
      <c r="C15" s="13">
        <f ca="1">(C7+C11)+(C8+C12)*INT(MAX(F21:F3533))</f>
        <v>59460.662199989485</v>
      </c>
      <c r="D15" s="14" t="s">
        <v>37</v>
      </c>
      <c r="E15" s="15">
        <f ca="1">ROUND(2*(E14-$C$7)/$C$8,0)/2+E13</f>
        <v>4088</v>
      </c>
    </row>
    <row r="16" spans="1:7" x14ac:dyDescent="0.2">
      <c r="A16" s="16" t="s">
        <v>4</v>
      </c>
      <c r="B16" s="10"/>
      <c r="C16" s="17">
        <f ca="1">+C8+C12</f>
        <v>2.1773826518714641</v>
      </c>
      <c r="D16" s="14" t="s">
        <v>38</v>
      </c>
      <c r="E16" s="24">
        <f ca="1">ROUND(2*(E14-$C$15)/$C$16,0)/2+E13</f>
        <v>396</v>
      </c>
    </row>
    <row r="17" spans="1:18" ht="13.5" thickBot="1" x14ac:dyDescent="0.25">
      <c r="A17" s="14" t="s">
        <v>29</v>
      </c>
      <c r="B17" s="10"/>
      <c r="C17" s="10">
        <f>COUNT(C21:C2191)</f>
        <v>6</v>
      </c>
      <c r="D17" s="14" t="s">
        <v>33</v>
      </c>
      <c r="E17" s="18">
        <f ca="1">+$C$15+$C$16*E16-15018.5-$C$9/24</f>
        <v>45304.801563463923</v>
      </c>
    </row>
    <row r="18" spans="1:18" ht="14.25" thickTop="1" thickBot="1" x14ac:dyDescent="0.25">
      <c r="A18" s="16" t="s">
        <v>5</v>
      </c>
      <c r="B18" s="10"/>
      <c r="C18" s="19">
        <f ca="1">+C15</f>
        <v>59460.662199989485</v>
      </c>
      <c r="D18" s="20">
        <f ca="1">+C16</f>
        <v>2.1773826518714641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45</v>
      </c>
    </row>
    <row r="21" spans="1:18" x14ac:dyDescent="0.2">
      <c r="A21" t="s">
        <v>40</v>
      </c>
      <c r="C21" s="8">
        <f>C$7</f>
        <v>51421.752999999997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1.2449280044309206E-2</v>
      </c>
      <c r="Q21" s="2">
        <f>+C21-15018.5</f>
        <v>36403.252999999997</v>
      </c>
    </row>
    <row r="22" spans="1:18" x14ac:dyDescent="0.2">
      <c r="A22" s="31" t="s">
        <v>42</v>
      </c>
      <c r="B22" s="32" t="s">
        <v>43</v>
      </c>
      <c r="C22" s="33">
        <v>56131.444100000001</v>
      </c>
      <c r="D22" s="33">
        <v>8.9999999999999998E-4</v>
      </c>
      <c r="E22">
        <f>+(C22-C$7)/C$8</f>
        <v>2162.9884724901276</v>
      </c>
      <c r="F22">
        <f>ROUND(2*E22,0)/2</f>
        <v>2163</v>
      </c>
      <c r="G22">
        <f>+C22-(C$7+F22*C$8)</f>
        <v>-2.5099999998928979E-2</v>
      </c>
      <c r="I22">
        <f>+G22</f>
        <v>-2.5099999998928979E-2</v>
      </c>
      <c r="O22">
        <f ca="1">+C$11+C$12*$F22</f>
        <v>-2.5074721978705385E-2</v>
      </c>
      <c r="Q22" s="2">
        <f>+C22-15018.5</f>
        <v>41112.944100000001</v>
      </c>
    </row>
    <row r="23" spans="1:18" ht="12" customHeight="1" x14ac:dyDescent="0.2">
      <c r="A23" s="31" t="s">
        <v>42</v>
      </c>
      <c r="B23" s="32" t="s">
        <v>43</v>
      </c>
      <c r="C23" s="33">
        <v>56131.486140000001</v>
      </c>
      <c r="D23" s="33">
        <v>5.0000000000000001E-4</v>
      </c>
      <c r="E23">
        <f>+(C23-C$7)/C$8</f>
        <v>2163.0077799210085</v>
      </c>
      <c r="F23">
        <f>ROUND(2*E23,0)/2</f>
        <v>2163</v>
      </c>
      <c r="G23">
        <f>+C23-(C$7+F23*C$8)</f>
        <v>1.6940000001341105E-2</v>
      </c>
      <c r="I23">
        <f>+G23</f>
        <v>1.6940000001341105E-2</v>
      </c>
      <c r="O23">
        <f ca="1">+C$11+C$12*$F23</f>
        <v>-2.5074721978705385E-2</v>
      </c>
      <c r="Q23" s="2">
        <f>+C23-15018.5</f>
        <v>41112.986140000001</v>
      </c>
    </row>
    <row r="24" spans="1:18" ht="12" customHeight="1" x14ac:dyDescent="0.2">
      <c r="A24" s="31" t="s">
        <v>42</v>
      </c>
      <c r="B24" s="32" t="s">
        <v>43</v>
      </c>
      <c r="C24" s="33">
        <v>56499.408439999999</v>
      </c>
      <c r="D24" s="33">
        <v>2.9999999999999997E-4</v>
      </c>
      <c r="E24">
        <f>+(C24-C$7)/C$8</f>
        <v>2331.9810048681925</v>
      </c>
      <c r="F24">
        <f>ROUND(2*E24,0)/2</f>
        <v>2332</v>
      </c>
      <c r="G24">
        <f>+C24-(C$7+F24*C$8)</f>
        <v>-4.1359999995620456E-2</v>
      </c>
      <c r="I24">
        <f>+G24</f>
        <v>-4.1359999995620456E-2</v>
      </c>
      <c r="O24">
        <f ca="1">+C$11+C$12*$F24</f>
        <v>-2.800655570126177E-2</v>
      </c>
      <c r="Q24" s="2">
        <f>+C24-15018.5</f>
        <v>41480.908439999999</v>
      </c>
    </row>
    <row r="25" spans="1:18" ht="12" customHeight="1" x14ac:dyDescent="0.2">
      <c r="A25" s="34" t="s">
        <v>47</v>
      </c>
      <c r="B25" s="35" t="s">
        <v>46</v>
      </c>
      <c r="C25" s="36">
        <v>59449.759599999998</v>
      </c>
      <c r="D25" s="37">
        <v>4.7000000000000002E-3</v>
      </c>
      <c r="E25">
        <f t="shared" ref="E25:E26" si="0">+(C25-C$7)/C$8</f>
        <v>3686.9691375034449</v>
      </c>
      <c r="F25">
        <f t="shared" ref="F25:F26" si="1">ROUND(2*E25,0)/2</f>
        <v>3687</v>
      </c>
      <c r="G25">
        <f t="shared" ref="G25:G26" si="2">+C25-(C$7+F25*C$8)</f>
        <v>-6.7199999997683335E-2</v>
      </c>
      <c r="I25">
        <f t="shared" ref="I25:I26" si="3">+G25</f>
        <v>-6.7199999997683335E-2</v>
      </c>
      <c r="O25">
        <f t="shared" ref="O25:O26" ca="1" si="4">+C$11+C$12*$F25</f>
        <v>-5.1513269867320383E-2</v>
      </c>
      <c r="Q25" s="2">
        <f t="shared" ref="Q25:Q26" si="5">+C25-15018.5</f>
        <v>44431.259599999998</v>
      </c>
    </row>
    <row r="26" spans="1:18" ht="12" customHeight="1" x14ac:dyDescent="0.2">
      <c r="A26" s="34" t="s">
        <v>47</v>
      </c>
      <c r="B26" s="35" t="s">
        <v>43</v>
      </c>
      <c r="C26" s="36">
        <v>59460.661699999997</v>
      </c>
      <c r="D26" s="37">
        <v>4.1000000000000003E-3</v>
      </c>
      <c r="E26">
        <f t="shared" si="0"/>
        <v>3691.9760723799027</v>
      </c>
      <c r="F26">
        <f t="shared" si="1"/>
        <v>3692</v>
      </c>
      <c r="G26">
        <f t="shared" si="2"/>
        <v>-5.2100000000791624E-2</v>
      </c>
      <c r="I26">
        <f t="shared" si="3"/>
        <v>-5.2100000000791624E-2</v>
      </c>
      <c r="O26">
        <f t="shared" ca="1" si="4"/>
        <v>-5.1600010509999572E-2</v>
      </c>
      <c r="Q26" s="2">
        <f t="shared" si="5"/>
        <v>44442.161699999997</v>
      </c>
    </row>
    <row r="27" spans="1:18" ht="12" customHeight="1" x14ac:dyDescent="0.2">
      <c r="C27" s="8"/>
      <c r="D27" s="8"/>
      <c r="Q27" s="2"/>
    </row>
    <row r="28" spans="1:18" ht="12" customHeight="1" x14ac:dyDescent="0.2">
      <c r="C28" s="8"/>
      <c r="D28" s="8"/>
      <c r="Q28" s="2"/>
    </row>
    <row r="29" spans="1:18" ht="12" customHeight="1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2024-01-11T05:07:37Z</dcterms:modified>
</cp:coreProperties>
</file>