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7A1D974-A223-4930-82F6-3C099977E8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/>
  <c r="G25" i="1"/>
  <c r="K25" i="1"/>
  <c r="D9" i="1"/>
  <c r="C9" i="1"/>
  <c r="E23" i="1"/>
  <c r="F23" i="1"/>
  <c r="G23" i="1"/>
  <c r="K23" i="1"/>
  <c r="E24" i="1"/>
  <c r="F24" i="1"/>
  <c r="G24" i="1"/>
  <c r="J24" i="1"/>
  <c r="Q25" i="1"/>
  <c r="E21" i="1"/>
  <c r="F21" i="1"/>
  <c r="G21" i="1"/>
  <c r="I21" i="1"/>
  <c r="E22" i="1"/>
  <c r="F22" i="1"/>
  <c r="G22" i="1"/>
  <c r="H22" i="1"/>
  <c r="Q21" i="1"/>
  <c r="Q23" i="1"/>
  <c r="Q24" i="1"/>
  <c r="F16" i="1"/>
  <c r="F17" i="1" s="1"/>
  <c r="C17" i="1"/>
  <c r="Q22" i="1"/>
  <c r="C12" i="1"/>
  <c r="C11" i="1"/>
  <c r="O26" i="1" l="1"/>
  <c r="C16" i="1"/>
  <c r="D18" i="1" s="1"/>
  <c r="O25" i="1"/>
  <c r="C15" i="1"/>
  <c r="F18" i="1" s="1"/>
  <c r="O22" i="1"/>
  <c r="O23" i="1"/>
  <c r="O21" i="1"/>
  <c r="O24" i="1"/>
  <c r="C18" i="1" l="1"/>
  <c r="F19" i="1"/>
</calcChain>
</file>

<file path=xl/sharedStrings.xml><?xml version="1.0" encoding="utf-8"?>
<sst xmlns="http://schemas.openxmlformats.org/spreadsheetml/2006/main" count="56" uniqueCount="51">
  <si>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</si>
  <si>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</si>
  <si>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</si>
  <si>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</si>
  <si>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</si>
  <si>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</si>
  <si>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</si>
  <si>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</si>
  <si>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</si>
  <si>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</si>
  <si>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</si>
  <si>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</si>
  <si>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</si>
  <si>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</si>
  <si>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</si>
  <si>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</si>
  <si>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</si>
  <si>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</si>
  <si>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</si>
  <si>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</si>
  <si>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</si>
  <si>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</si>
  <si>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</si>
  <si>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</si>
  <si>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</si>
  <si>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</si>
  <si>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</si>
  <si>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</si>
  <si>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</si>
  <si>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</si>
  <si>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</si>
  <si>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</si>
  <si>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</si>
  <si>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</si>
  <si>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</si>
  <si>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</si>
  <si>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</si>
  <si>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</si>
  <si>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</si>
  <si>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</si>
  <si>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</si>
  <si>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V1799 Aql / GSC 1045-1028</t>
  </si>
  <si>
    <t>EW</t>
  </si>
  <si>
    <t>GCVS</t>
  </si>
  <si>
    <t>IBVS 6118</t>
  </si>
  <si>
    <t>GCVS 4</t>
  </si>
  <si>
    <t>I</t>
  </si>
  <si>
    <t>IBVS 5570</t>
  </si>
  <si>
    <t>IBVS 6018</t>
  </si>
  <si>
    <t>vis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</si>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</sst>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10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4" fillId="0" borderId="0" xfId="0" applyFont="1" applyAlignment="1" applyProtection="1">
      <alignment horizontal="left"/>
      <protection locked="0"/>
    </xf>
    <xf numFmtId="0" fontId="34" fillId="0" borderId="0" xfId="0" applyFont="1" applyAlignment="1" applyProtection="1">
      <alignment horizontal="center"/>
      <protection locked="0"/>
    </xf>
    <xf numFmtId="165" fontId="34" fillId="0" borderId="0" xfId="0" applyNumberFormat="1" applyFont="1" applyAlignment="1" applyProtection="1">
      <alignment vertical="center" wrapText="1"/>
      <protection locked="0"/>
    </xf>
    <xf numFmtId="0" fontId="34" fillId="0" borderId="0" xfId="0" applyFont="1" applyAlignment="1" applyProtection="1">
      <protection locked="0"/>
    </xf>
    <xf numFmtId="0" fontId="32" fillId="0" borderId="0" xfId="41" applyNumberFormat="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V1799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80-4C1A-8777-85A0C1DEEE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-6.0000000012223609E-3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80-4C1A-8777-85A0C1DEEE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-1.9661500045913272E-3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80-4C1A-8777-85A0C1DEEE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-4.5857916484237649E-3</c:v>
                </c:pt>
                <c:pt idx="4">
                  <c:v>-9.8825000168289989E-4</c:v>
                </c:pt>
                <c:pt idx="5">
                  <c:v>1.2751000096614007E-2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80-4C1A-8777-85A0C1DEEE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80-4C1A-8777-85A0C1DEEE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80-4C1A-8777-85A0C1DEEE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80-4C1A-8777-85A0C1DEEE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-1.9913633978081605E-2</c:v>
                </c:pt>
                <c:pt idx="1">
                  <c:v>-1.9913633978081605E-2</c:v>
                </c:pt>
                <c:pt idx="2">
                  <c:v>-5.6162286186019691E-3</c:v>
                </c:pt>
                <c:pt idx="3">
                  <c:v>-2.3311794030213169E-3</c:v>
                </c:pt>
                <c:pt idx="4">
                  <c:v>1.1723891084465775E-3</c:v>
                </c:pt>
                <c:pt idx="5">
                  <c:v>1.1985827355092727E-2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80-4C1A-8777-85A0C1DEEE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9847</c:v>
                </c:pt>
                <c:pt idx="3">
                  <c:v>12109.5</c:v>
                </c:pt>
                <c:pt idx="4">
                  <c:v>14522.5</c:v>
                </c:pt>
                <c:pt idx="5">
                  <c:v>21970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80-4C1A-8777-85A0C1DEE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10928"/>
        <c:axId val="1"/>
      </c:scatterChart>
      <c:valAx>
        <c:axId val="50931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31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FEDE3AB-81FF-6758-1170-8F9F5AA02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41</v>
      </c>
    </row>
    <row r="2" spans="1:6">
      <c r="A2" t="s">
        <v>27</v>
      </c>
      <c r="B2" t="s">
        <v>42</v>
      </c>
      <c r="D2" s="3"/>
    </row>
    <row r="3" spans="1:6" ht="13.5" thickBot="1"/>
    <row r="4" spans="1:6" ht="14.25" thickTop="1" thickBot="1">
      <c r="A4" s="5" t="s">
        <v>4</v>
      </c>
      <c r="C4" s="8">
        <v>52403.739000000001</v>
      </c>
      <c r="D4" s="9">
        <v>0.33484170000000002</v>
      </c>
    </row>
    <row r="5" spans="1:6" ht="13.5" thickTop="1">
      <c r="A5" s="11" t="s">
        <v>32</v>
      </c>
      <c r="B5" s="12"/>
      <c r="C5" s="13">
        <v>-9.5</v>
      </c>
      <c r="D5" s="12" t="s">
        <v>33</v>
      </c>
    </row>
    <row r="6" spans="1:6">
      <c r="A6" s="5" t="s">
        <v>5</v>
      </c>
    </row>
    <row r="7" spans="1:6">
      <c r="A7" t="s">
        <v>6</v>
      </c>
      <c r="C7" s="30">
        <v>52403.739000000001</v>
      </c>
      <c r="D7" s="29" t="s">
        <v>43</v>
      </c>
    </row>
    <row r="8" spans="1:6">
      <c r="A8" t="s">
        <v>7</v>
      </c>
      <c r="C8" s="30">
        <v>0.33484170000000002</v>
      </c>
      <c r="D8" s="29" t="s">
        <v>43</v>
      </c>
    </row>
    <row r="9" spans="1:6">
      <c r="A9" s="26" t="s">
        <v>36</v>
      </c>
      <c r="B9" s="27">
        <v>23</v>
      </c>
      <c r="C9" s="24" t="str">
        <f>"F"&amp;B9</f>
        <v>F23</v>
      </c>
      <c r="D9" s="25" t="str">
        <f>"G"&amp;B9</f>
        <v>G23</v>
      </c>
    </row>
    <row r="10" spans="1:6" ht="13.5" thickBot="1">
      <c r="A10" s="12"/>
      <c r="B10" s="12"/>
      <c r="C10" s="4" t="s">
        <v>23</v>
      </c>
      <c r="D10" s="4" t="s">
        <v>24</v>
      </c>
      <c r="E10" s="12"/>
    </row>
    <row r="11" spans="1:6">
      <c r="A11" s="12" t="s">
        <v>19</v>
      </c>
      <c r="B11" s="12"/>
      <c r="C11" s="23">
        <f ca="1">INTERCEPT(INDIRECT($D$9):G992,INDIRECT($C$9):F992)</f>
        <v>-1.9913633978081605E-2</v>
      </c>
      <c r="D11" s="3"/>
      <c r="E11" s="12"/>
    </row>
    <row r="12" spans="1:6">
      <c r="A12" s="12" t="s">
        <v>20</v>
      </c>
      <c r="B12" s="12"/>
      <c r="C12" s="23">
        <f ca="1">SLOPE(INDIRECT($D$9):G992,INDIRECT($C$9):F992)</f>
        <v>1.4519554544002881E-6</v>
      </c>
      <c r="D12" s="3"/>
      <c r="E12" s="12"/>
    </row>
    <row r="13" spans="1:6">
      <c r="A13" s="12" t="s">
        <v>22</v>
      </c>
      <c r="B13" s="12"/>
      <c r="C13" s="3" t="s">
        <v>17</v>
      </c>
    </row>
    <row r="14" spans="1:6">
      <c r="A14" s="12"/>
      <c r="B14" s="12"/>
      <c r="C14" s="12"/>
    </row>
    <row r="15" spans="1:6">
      <c r="A15" s="14" t="s">
        <v>21</v>
      </c>
      <c r="B15" s="12"/>
      <c r="C15" s="15">
        <f ca="1">(C7+C11)+(C8+C12)*INT(MAX(F21:F3533))</f>
        <v>59760.223134827356</v>
      </c>
      <c r="E15" s="16" t="s">
        <v>37</v>
      </c>
      <c r="F15" s="13">
        <v>1</v>
      </c>
    </row>
    <row r="16" spans="1:6">
      <c r="A16" s="18" t="s">
        <v>8</v>
      </c>
      <c r="B16" s="12"/>
      <c r="C16" s="19">
        <f ca="1">+C8+C12</f>
        <v>0.33484315195545444</v>
      </c>
      <c r="E16" s="16" t="s">
        <v>34</v>
      </c>
      <c r="F16" s="17">
        <f ca="1">NOW()+15018.5+$C$5/24</f>
        <v>60320.756724189814</v>
      </c>
    </row>
    <row r="17" spans="1:21" ht="13.5" thickBot="1">
      <c r="A17" s="16" t="s">
        <v>31</v>
      </c>
      <c r="B17" s="12"/>
      <c r="C17" s="12">
        <f>COUNT(C21:C2191)</f>
        <v>6</v>
      </c>
      <c r="E17" s="16" t="s">
        <v>38</v>
      </c>
      <c r="F17" s="17">
        <f ca="1">ROUND(2*(F16-$C$7)/$C$8,0)/2+F15</f>
        <v>23645</v>
      </c>
    </row>
    <row r="18" spans="1:21" ht="14.25" thickTop="1" thickBot="1">
      <c r="A18" s="18" t="s">
        <v>9</v>
      </c>
      <c r="B18" s="12"/>
      <c r="C18" s="21">
        <f ca="1">+C15</f>
        <v>59760.223134827356</v>
      </c>
      <c r="D18" s="22">
        <f ca="1">+C16</f>
        <v>0.33484315195545444</v>
      </c>
      <c r="E18" s="16" t="s">
        <v>39</v>
      </c>
      <c r="F18" s="25">
        <f ca="1">ROUND(2*(F16-$C$15)/$C$16,0)/2+F15</f>
        <v>1675</v>
      </c>
    </row>
    <row r="19" spans="1:21" ht="13.5" thickTop="1">
      <c r="E19" s="16" t="s">
        <v>35</v>
      </c>
      <c r="F19" s="20">
        <f ca="1">+$C$15+$C$16*F18-15018.5-$C$5/24</f>
        <v>45302.981247686075</v>
      </c>
    </row>
    <row r="20" spans="1:21" ht="13.5" thickBot="1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49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8" t="s">
        <v>40</v>
      </c>
    </row>
    <row r="21" spans="1:21">
      <c r="A21" t="s">
        <v>47</v>
      </c>
      <c r="C21" s="10">
        <v>52403.733</v>
      </c>
      <c r="D21" s="10" t="s">
        <v>17</v>
      </c>
      <c r="E21">
        <f t="shared" ref="E21:E26" si="0">+(C21-C$7)/C$8</f>
        <v>-1.7918915120853706E-2</v>
      </c>
      <c r="F21">
        <f t="shared" ref="F21:F26" si="1">ROUND(2*E21,0)/2</f>
        <v>0</v>
      </c>
      <c r="G21">
        <f t="shared" ref="G21:G26" si="2">+C21-(C$7+F21*C$8)</f>
        <v>-6.0000000012223609E-3</v>
      </c>
      <c r="I21">
        <f>+G21</f>
        <v>-6.0000000012223609E-3</v>
      </c>
      <c r="O21">
        <f t="shared" ref="O21:O26" ca="1" si="3">+C$11+C$12*$F21</f>
        <v>-1.9913633978081605E-2</v>
      </c>
      <c r="Q21" s="2">
        <f t="shared" ref="Q21:Q26" si="4">+C21-15018.5</f>
        <v>37385.233</v>
      </c>
    </row>
    <row r="22" spans="1:21">
      <c r="A22" s="29" t="s">
        <v>45</v>
      </c>
      <c r="C22" s="10">
        <v>52403.739000000001</v>
      </c>
      <c r="D22" s="10" t="s">
        <v>17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-1.9913633978081605E-2</v>
      </c>
      <c r="Q22" s="2">
        <f t="shared" si="4"/>
        <v>37385.239000000001</v>
      </c>
    </row>
    <row r="23" spans="1:21">
      <c r="A23" s="5" t="s">
        <v>48</v>
      </c>
      <c r="C23" s="10">
        <v>55700.920634108355</v>
      </c>
      <c r="D23" s="10">
        <v>1E-4</v>
      </c>
      <c r="E23">
        <f t="shared" si="0"/>
        <v>9846.9863045981238</v>
      </c>
      <c r="F23">
        <f t="shared" si="1"/>
        <v>9847</v>
      </c>
      <c r="G23">
        <f t="shared" si="2"/>
        <v>-4.5857916484237649E-3</v>
      </c>
      <c r="K23">
        <f>+G23</f>
        <v>-4.5857916484237649E-3</v>
      </c>
      <c r="O23">
        <f t="shared" ca="1" si="3"/>
        <v>-5.6162286186019691E-3</v>
      </c>
      <c r="Q23" s="2">
        <f t="shared" si="4"/>
        <v>40682.420634108355</v>
      </c>
    </row>
    <row r="24" spans="1:21">
      <c r="A24" s="31" t="s">
        <v>44</v>
      </c>
      <c r="B24" s="32" t="s">
        <v>46</v>
      </c>
      <c r="C24" s="33">
        <v>56458.5026</v>
      </c>
      <c r="D24" s="34">
        <v>2.0000000000000001E-4</v>
      </c>
      <c r="E24">
        <f t="shared" si="0"/>
        <v>12109.494128120836</v>
      </c>
      <c r="F24">
        <f t="shared" si="1"/>
        <v>12109.5</v>
      </c>
      <c r="G24">
        <f t="shared" si="2"/>
        <v>-1.9661500045913272E-3</v>
      </c>
      <c r="J24">
        <f>+G24</f>
        <v>-1.9661500045913272E-3</v>
      </c>
      <c r="O24">
        <f t="shared" ca="1" si="3"/>
        <v>-2.3311794030213169E-3</v>
      </c>
      <c r="Q24" s="2">
        <f t="shared" si="4"/>
        <v>41440.0026</v>
      </c>
    </row>
    <row r="25" spans="1:21">
      <c r="A25" s="35" t="s">
        <v>1</v>
      </c>
      <c r="B25" s="36" t="s">
        <v>46</v>
      </c>
      <c r="C25" s="37">
        <v>57266.476600000002</v>
      </c>
      <c r="D25" s="42">
        <v>1.4E-3</v>
      </c>
      <c r="E25">
        <f t="shared" si="0"/>
        <v>14522.497048605355</v>
      </c>
      <c r="F25">
        <f t="shared" si="1"/>
        <v>14522.5</v>
      </c>
      <c r="G25">
        <f t="shared" si="2"/>
        <v>-9.8825000168289989E-4</v>
      </c>
      <c r="K25">
        <f>+G25</f>
        <v>-9.8825000168289989E-4</v>
      </c>
      <c r="O25">
        <f t="shared" ca="1" si="3"/>
        <v>1.1723891084465775E-3</v>
      </c>
      <c r="Q25" s="2">
        <f t="shared" si="4"/>
        <v>42247.976600000002</v>
      </c>
    </row>
    <row r="26" spans="1:21">
      <c r="A26" s="38" t="s">
        <v>50</v>
      </c>
      <c r="B26" s="39" t="s">
        <v>46</v>
      </c>
      <c r="C26" s="40">
        <v>59760.223900000099</v>
      </c>
      <c r="D26" s="41"/>
      <c r="E26">
        <f t="shared" si="0"/>
        <v>21970.038080681399</v>
      </c>
      <c r="F26">
        <f t="shared" si="1"/>
        <v>21970</v>
      </c>
      <c r="G26">
        <f t="shared" si="2"/>
        <v>1.2751000096614007E-2</v>
      </c>
      <c r="K26">
        <f>+G26</f>
        <v>1.2751000096614007E-2</v>
      </c>
      <c r="O26">
        <f t="shared" ca="1" si="3"/>
        <v>1.1985827355092727E-2</v>
      </c>
      <c r="Q26" s="2">
        <f t="shared" si="4"/>
        <v>44741.723900000099</v>
      </c>
    </row>
    <row r="27" spans="1:21">
      <c r="C27" s="10"/>
      <c r="D27" s="10"/>
      <c r="Q27" s="2"/>
    </row>
    <row r="28" spans="1:21">
      <c r="C28" s="10"/>
      <c r="D28" s="10"/>
      <c r="Q28" s="2"/>
    </row>
    <row r="29" spans="1:21">
      <c r="C29" s="10"/>
      <c r="D29" s="10"/>
      <c r="Q29" s="2"/>
    </row>
    <row r="30" spans="1:21">
      <c r="C30" s="10"/>
      <c r="D30" s="10"/>
      <c r="Q30" s="2"/>
    </row>
    <row r="31" spans="1:21">
      <c r="C31" s="10"/>
      <c r="D31" s="10"/>
      <c r="Q31" s="2"/>
    </row>
    <row r="32" spans="1:21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hyperlinks>
    <hyperlink ref="H3333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2024-01-11T05:09:41Z</dcterms:modified>
</cp:coreProperties>
</file>