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6058C20-F49A-4788-ABA9-78E216D52F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5" i="1"/>
  <c r="F35" i="1"/>
  <c r="G35" i="1" s="1"/>
  <c r="K35" i="1" s="1"/>
  <c r="Q35" i="1"/>
  <c r="E36" i="1"/>
  <c r="F36" i="1"/>
  <c r="G36" i="1" s="1"/>
  <c r="K36" i="1" s="1"/>
  <c r="Q36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/>
  <c r="G33" i="1" s="1"/>
  <c r="K33" i="1" s="1"/>
  <c r="Q33" i="1"/>
  <c r="E28" i="1"/>
  <c r="F28" i="1"/>
  <c r="G28" i="1"/>
  <c r="K28" i="1"/>
  <c r="E29" i="1"/>
  <c r="F29" i="1"/>
  <c r="G29" i="1"/>
  <c r="K29" i="1"/>
  <c r="Q28" i="1"/>
  <c r="Q29" i="1"/>
  <c r="E27" i="1"/>
  <c r="F27" i="1"/>
  <c r="G27" i="1"/>
  <c r="K27" i="1"/>
  <c r="D9" i="1"/>
  <c r="C9" i="1"/>
  <c r="Q27" i="1"/>
  <c r="E24" i="1"/>
  <c r="F24" i="1"/>
  <c r="G24" i="1"/>
  <c r="I24" i="1"/>
  <c r="E25" i="1"/>
  <c r="F25" i="1"/>
  <c r="G25" i="1"/>
  <c r="I25" i="1"/>
  <c r="E26" i="1"/>
  <c r="F26" i="1"/>
  <c r="G26" i="1"/>
  <c r="I26" i="1"/>
  <c r="E21" i="1"/>
  <c r="F21" i="1"/>
  <c r="G21" i="1"/>
  <c r="I21" i="1"/>
  <c r="E22" i="1"/>
  <c r="F22" i="1"/>
  <c r="G22" i="1"/>
  <c r="J22" i="1"/>
  <c r="E23" i="1"/>
  <c r="F23" i="1"/>
  <c r="G23" i="1"/>
  <c r="K23" i="1"/>
  <c r="Q24" i="1"/>
  <c r="Q25" i="1"/>
  <c r="Q26" i="1"/>
  <c r="Q23" i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D140" i="2"/>
  <c r="C140" i="2"/>
  <c r="A140" i="2"/>
  <c r="H139" i="2"/>
  <c r="G139" i="2"/>
  <c r="C139" i="2"/>
  <c r="D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D136" i="2"/>
  <c r="C136" i="2"/>
  <c r="A136" i="2"/>
  <c r="H135" i="2"/>
  <c r="G135" i="2"/>
  <c r="C135" i="2"/>
  <c r="D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D132" i="2"/>
  <c r="C132" i="2"/>
  <c r="A132" i="2"/>
  <c r="H131" i="2"/>
  <c r="G131" i="2"/>
  <c r="C131" i="2"/>
  <c r="D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D128" i="2"/>
  <c r="C128" i="2"/>
  <c r="A128" i="2"/>
  <c r="H127" i="2"/>
  <c r="G127" i="2"/>
  <c r="C127" i="2"/>
  <c r="D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D104" i="2"/>
  <c r="C104" i="2"/>
  <c r="A104" i="2"/>
  <c r="H103" i="2"/>
  <c r="G103" i="2"/>
  <c r="C103" i="2"/>
  <c r="D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D100" i="2"/>
  <c r="C100" i="2"/>
  <c r="A100" i="2"/>
  <c r="H99" i="2"/>
  <c r="G99" i="2"/>
  <c r="C99" i="2"/>
  <c r="D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C95" i="2"/>
  <c r="D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C91" i="2"/>
  <c r="D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C87" i="2"/>
  <c r="D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C77" i="2"/>
  <c r="D77" i="2"/>
  <c r="A77" i="2"/>
  <c r="H76" i="2"/>
  <c r="B76" i="2"/>
  <c r="G76" i="2"/>
  <c r="D76" i="2"/>
  <c r="C76" i="2"/>
  <c r="A76" i="2"/>
  <c r="H75" i="2"/>
  <c r="G75" i="2"/>
  <c r="D75" i="2"/>
  <c r="C75" i="2"/>
  <c r="B75" i="2"/>
  <c r="A75" i="2"/>
  <c r="H74" i="2"/>
  <c r="G74" i="2"/>
  <c r="C74" i="2"/>
  <c r="D74" i="2"/>
  <c r="B74" i="2"/>
  <c r="A74" i="2"/>
  <c r="H73" i="2"/>
  <c r="B73" i="2"/>
  <c r="G73" i="2"/>
  <c r="C73" i="2"/>
  <c r="D73" i="2"/>
  <c r="A73" i="2"/>
  <c r="H72" i="2"/>
  <c r="B72" i="2"/>
  <c r="G72" i="2"/>
  <c r="D72" i="2"/>
  <c r="C72" i="2"/>
  <c r="A72" i="2"/>
  <c r="H71" i="2"/>
  <c r="G71" i="2"/>
  <c r="D71" i="2"/>
  <c r="C71" i="2"/>
  <c r="B71" i="2"/>
  <c r="A71" i="2"/>
  <c r="H70" i="2"/>
  <c r="G70" i="2"/>
  <c r="C70" i="2"/>
  <c r="D70" i="2"/>
  <c r="B70" i="2"/>
  <c r="A70" i="2"/>
  <c r="H69" i="2"/>
  <c r="B69" i="2"/>
  <c r="G69" i="2"/>
  <c r="C69" i="2"/>
  <c r="D69" i="2"/>
  <c r="A69" i="2"/>
  <c r="H68" i="2"/>
  <c r="B68" i="2"/>
  <c r="G68" i="2"/>
  <c r="D68" i="2"/>
  <c r="C68" i="2"/>
  <c r="A68" i="2"/>
  <c r="H67" i="2"/>
  <c r="G67" i="2"/>
  <c r="D67" i="2"/>
  <c r="C67" i="2"/>
  <c r="B67" i="2"/>
  <c r="A67" i="2"/>
  <c r="H66" i="2"/>
  <c r="G66" i="2"/>
  <c r="C66" i="2"/>
  <c r="D66" i="2"/>
  <c r="B66" i="2"/>
  <c r="A66" i="2"/>
  <c r="H65" i="2"/>
  <c r="B65" i="2"/>
  <c r="G65" i="2"/>
  <c r="C65" i="2"/>
  <c r="D65" i="2"/>
  <c r="A65" i="2"/>
  <c r="H64" i="2"/>
  <c r="B64" i="2"/>
  <c r="G64" i="2"/>
  <c r="D64" i="2"/>
  <c r="C64" i="2"/>
  <c r="A64" i="2"/>
  <c r="H63" i="2"/>
  <c r="G63" i="2"/>
  <c r="D63" i="2"/>
  <c r="C63" i="2"/>
  <c r="B63" i="2"/>
  <c r="A63" i="2"/>
  <c r="H62" i="2"/>
  <c r="G62" i="2"/>
  <c r="C62" i="2"/>
  <c r="D62" i="2"/>
  <c r="B62" i="2"/>
  <c r="A62" i="2"/>
  <c r="H61" i="2"/>
  <c r="B61" i="2"/>
  <c r="G61" i="2"/>
  <c r="C61" i="2"/>
  <c r="D61" i="2"/>
  <c r="A61" i="2"/>
  <c r="H60" i="2"/>
  <c r="B60" i="2"/>
  <c r="G60" i="2"/>
  <c r="D60" i="2"/>
  <c r="C60" i="2"/>
  <c r="A60" i="2"/>
  <c r="H59" i="2"/>
  <c r="G59" i="2"/>
  <c r="D59" i="2"/>
  <c r="C59" i="2"/>
  <c r="B59" i="2"/>
  <c r="A59" i="2"/>
  <c r="H58" i="2"/>
  <c r="G58" i="2"/>
  <c r="C58" i="2"/>
  <c r="D58" i="2"/>
  <c r="B58" i="2"/>
  <c r="A58" i="2"/>
  <c r="H57" i="2"/>
  <c r="B57" i="2"/>
  <c r="G57" i="2"/>
  <c r="C57" i="2"/>
  <c r="D57" i="2"/>
  <c r="A57" i="2"/>
  <c r="H56" i="2"/>
  <c r="B56" i="2"/>
  <c r="G56" i="2"/>
  <c r="D56" i="2"/>
  <c r="C56" i="2"/>
  <c r="A56" i="2"/>
  <c r="H55" i="2"/>
  <c r="G55" i="2"/>
  <c r="D55" i="2"/>
  <c r="C55" i="2"/>
  <c r="B55" i="2"/>
  <c r="A55" i="2"/>
  <c r="H54" i="2"/>
  <c r="G54" i="2"/>
  <c r="C54" i="2"/>
  <c r="D54" i="2"/>
  <c r="B54" i="2"/>
  <c r="A54" i="2"/>
  <c r="H53" i="2"/>
  <c r="B53" i="2"/>
  <c r="G53" i="2"/>
  <c r="C53" i="2"/>
  <c r="D53" i="2"/>
  <c r="A53" i="2"/>
  <c r="H52" i="2"/>
  <c r="B52" i="2"/>
  <c r="G52" i="2"/>
  <c r="D52" i="2"/>
  <c r="C52" i="2"/>
  <c r="A52" i="2"/>
  <c r="H51" i="2"/>
  <c r="G51" i="2"/>
  <c r="D51" i="2"/>
  <c r="C51" i="2"/>
  <c r="B51" i="2"/>
  <c r="A51" i="2"/>
  <c r="H50" i="2"/>
  <c r="G50" i="2"/>
  <c r="C50" i="2"/>
  <c r="D50" i="2"/>
  <c r="B50" i="2"/>
  <c r="A50" i="2"/>
  <c r="H49" i="2"/>
  <c r="B49" i="2"/>
  <c r="G49" i="2"/>
  <c r="C49" i="2"/>
  <c r="D49" i="2"/>
  <c r="A49" i="2"/>
  <c r="H48" i="2"/>
  <c r="B48" i="2"/>
  <c r="G48" i="2"/>
  <c r="D48" i="2"/>
  <c r="C48" i="2"/>
  <c r="A48" i="2"/>
  <c r="H47" i="2"/>
  <c r="G47" i="2"/>
  <c r="D47" i="2"/>
  <c r="C47" i="2"/>
  <c r="B47" i="2"/>
  <c r="A47" i="2"/>
  <c r="H46" i="2"/>
  <c r="G46" i="2"/>
  <c r="C46" i="2"/>
  <c r="D46" i="2"/>
  <c r="B46" i="2"/>
  <c r="A46" i="2"/>
  <c r="H45" i="2"/>
  <c r="B45" i="2"/>
  <c r="G45" i="2"/>
  <c r="C45" i="2"/>
  <c r="D45" i="2"/>
  <c r="A45" i="2"/>
  <c r="H44" i="2"/>
  <c r="B44" i="2"/>
  <c r="G44" i="2"/>
  <c r="D44" i="2"/>
  <c r="C44" i="2"/>
  <c r="A44" i="2"/>
  <c r="H43" i="2"/>
  <c r="G43" i="2"/>
  <c r="D43" i="2"/>
  <c r="C43" i="2"/>
  <c r="B43" i="2"/>
  <c r="A43" i="2"/>
  <c r="H42" i="2"/>
  <c r="G42" i="2"/>
  <c r="C42" i="2"/>
  <c r="D42" i="2"/>
  <c r="B42" i="2"/>
  <c r="A42" i="2"/>
  <c r="H41" i="2"/>
  <c r="B41" i="2"/>
  <c r="G41" i="2"/>
  <c r="C41" i="2"/>
  <c r="D41" i="2"/>
  <c r="A41" i="2"/>
  <c r="H40" i="2"/>
  <c r="B40" i="2"/>
  <c r="G40" i="2"/>
  <c r="D40" i="2"/>
  <c r="C40" i="2"/>
  <c r="A40" i="2"/>
  <c r="H39" i="2"/>
  <c r="G39" i="2"/>
  <c r="D39" i="2"/>
  <c r="C39" i="2"/>
  <c r="B39" i="2"/>
  <c r="A39" i="2"/>
  <c r="H38" i="2"/>
  <c r="G38" i="2"/>
  <c r="C38" i="2"/>
  <c r="D38" i="2"/>
  <c r="B38" i="2"/>
  <c r="A38" i="2"/>
  <c r="H37" i="2"/>
  <c r="B37" i="2"/>
  <c r="G37" i="2"/>
  <c r="C37" i="2"/>
  <c r="D37" i="2"/>
  <c r="A37" i="2"/>
  <c r="H36" i="2"/>
  <c r="B36" i="2"/>
  <c r="G36" i="2"/>
  <c r="D36" i="2"/>
  <c r="C36" i="2"/>
  <c r="A36" i="2"/>
  <c r="H35" i="2"/>
  <c r="G35" i="2"/>
  <c r="D35" i="2"/>
  <c r="C35" i="2"/>
  <c r="B35" i="2"/>
  <c r="A35" i="2"/>
  <c r="H34" i="2"/>
  <c r="G34" i="2"/>
  <c r="C34" i="2"/>
  <c r="D34" i="2"/>
  <c r="B34" i="2"/>
  <c r="A34" i="2"/>
  <c r="H33" i="2"/>
  <c r="B33" i="2"/>
  <c r="G33" i="2"/>
  <c r="C33" i="2"/>
  <c r="D33" i="2"/>
  <c r="A33" i="2"/>
  <c r="H32" i="2"/>
  <c r="B32" i="2"/>
  <c r="G32" i="2"/>
  <c r="D32" i="2"/>
  <c r="C32" i="2"/>
  <c r="A32" i="2"/>
  <c r="H31" i="2"/>
  <c r="G31" i="2"/>
  <c r="D31" i="2"/>
  <c r="C31" i="2"/>
  <c r="B31" i="2"/>
  <c r="A31" i="2"/>
  <c r="H30" i="2"/>
  <c r="G30" i="2"/>
  <c r="C30" i="2"/>
  <c r="D30" i="2"/>
  <c r="B30" i="2"/>
  <c r="A30" i="2"/>
  <c r="H29" i="2"/>
  <c r="B29" i="2"/>
  <c r="G29" i="2"/>
  <c r="C29" i="2"/>
  <c r="D29" i="2"/>
  <c r="A29" i="2"/>
  <c r="H28" i="2"/>
  <c r="B28" i="2"/>
  <c r="G28" i="2"/>
  <c r="D28" i="2"/>
  <c r="C28" i="2"/>
  <c r="A28" i="2"/>
  <c r="H27" i="2"/>
  <c r="G27" i="2"/>
  <c r="D27" i="2"/>
  <c r="C27" i="2"/>
  <c r="B27" i="2"/>
  <c r="A27" i="2"/>
  <c r="H26" i="2"/>
  <c r="G26" i="2"/>
  <c r="C26" i="2"/>
  <c r="D26" i="2"/>
  <c r="B26" i="2"/>
  <c r="A26" i="2"/>
  <c r="H25" i="2"/>
  <c r="B25" i="2"/>
  <c r="G25" i="2"/>
  <c r="C25" i="2"/>
  <c r="D25" i="2"/>
  <c r="A25" i="2"/>
  <c r="H24" i="2"/>
  <c r="B24" i="2"/>
  <c r="G24" i="2"/>
  <c r="D24" i="2"/>
  <c r="C24" i="2"/>
  <c r="A24" i="2"/>
  <c r="H23" i="2"/>
  <c r="G23" i="2"/>
  <c r="D23" i="2"/>
  <c r="C23" i="2"/>
  <c r="B23" i="2"/>
  <c r="A23" i="2"/>
  <c r="H22" i="2"/>
  <c r="G22" i="2"/>
  <c r="C22" i="2"/>
  <c r="D22" i="2"/>
  <c r="B22" i="2"/>
  <c r="A22" i="2"/>
  <c r="H21" i="2"/>
  <c r="B21" i="2"/>
  <c r="G21" i="2"/>
  <c r="C21" i="2"/>
  <c r="D21" i="2"/>
  <c r="A21" i="2"/>
  <c r="H20" i="2"/>
  <c r="B20" i="2"/>
  <c r="G20" i="2"/>
  <c r="D20" i="2"/>
  <c r="C20" i="2"/>
  <c r="A20" i="2"/>
  <c r="H19" i="2"/>
  <c r="G19" i="2"/>
  <c r="D19" i="2"/>
  <c r="C19" i="2"/>
  <c r="B19" i="2"/>
  <c r="A19" i="2"/>
  <c r="H18" i="2"/>
  <c r="G18" i="2"/>
  <c r="C18" i="2"/>
  <c r="D18" i="2"/>
  <c r="B18" i="2"/>
  <c r="A18" i="2"/>
  <c r="H17" i="2"/>
  <c r="B17" i="2"/>
  <c r="G17" i="2"/>
  <c r="C17" i="2"/>
  <c r="D17" i="2"/>
  <c r="A17" i="2"/>
  <c r="H16" i="2"/>
  <c r="B16" i="2"/>
  <c r="G16" i="2"/>
  <c r="D16" i="2"/>
  <c r="C16" i="2"/>
  <c r="A16" i="2"/>
  <c r="H15" i="2"/>
  <c r="G15" i="2"/>
  <c r="D15" i="2"/>
  <c r="C15" i="2"/>
  <c r="B15" i="2"/>
  <c r="A15" i="2"/>
  <c r="H14" i="2"/>
  <c r="G14" i="2"/>
  <c r="C14" i="2"/>
  <c r="D14" i="2"/>
  <c r="B14" i="2"/>
  <c r="A14" i="2"/>
  <c r="H13" i="2"/>
  <c r="B13" i="2"/>
  <c r="G13" i="2"/>
  <c r="C13" i="2"/>
  <c r="D13" i="2"/>
  <c r="A13" i="2"/>
  <c r="H12" i="2"/>
  <c r="B12" i="2"/>
  <c r="G12" i="2"/>
  <c r="D12" i="2"/>
  <c r="C12" i="2"/>
  <c r="A12" i="2"/>
  <c r="H11" i="2"/>
  <c r="G11" i="2"/>
  <c r="D11" i="2"/>
  <c r="C11" i="2"/>
  <c r="B11" i="2"/>
  <c r="A11" i="2"/>
  <c r="F16" i="1"/>
  <c r="F17" i="1" s="1"/>
  <c r="C17" i="1"/>
  <c r="Q21" i="1"/>
  <c r="C12" i="1"/>
  <c r="C11" i="1"/>
  <c r="O36" i="1" l="1"/>
  <c r="O35" i="1"/>
  <c r="O34" i="1"/>
  <c r="O32" i="1"/>
  <c r="O33" i="1"/>
  <c r="O31" i="1"/>
  <c r="O30" i="1"/>
  <c r="C16" i="1"/>
  <c r="D18" i="1" s="1"/>
  <c r="O28" i="1"/>
  <c r="O22" i="1"/>
  <c r="O24" i="1"/>
  <c r="O26" i="1"/>
  <c r="O23" i="1"/>
  <c r="C15" i="1"/>
  <c r="O21" i="1"/>
  <c r="O29" i="1"/>
  <c r="O27" i="1"/>
  <c r="O25" i="1"/>
  <c r="C18" i="1" l="1"/>
  <c r="F18" i="1"/>
  <c r="F19" i="1" s="1"/>
</calcChain>
</file>

<file path=xl/sharedStrings.xml><?xml version="1.0" encoding="utf-8"?>
<sst xmlns="http://schemas.openxmlformats.org/spreadsheetml/2006/main" count="449" uniqueCount="72">
  <si>
    <t>IBVS 6244</t>
  </si>
  <si>
    <t>OEJV 0191</t>
  </si>
  <si>
    <t>II</t>
  </si>
  <si>
    <t>0.0016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</si>
  <si>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</si>
  <si>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</si>
  <si>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</si>
  <si>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</si>
  <si>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</si>
  <si>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</si>
  <si>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</si>
  <si>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</si>
  <si>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</si>
  <si>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</si>
  <si>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</si>
  <si>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</si>
  <si>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</si>
  <si>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</si>
  <si>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</si>
  <si>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</si>
  <si>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</si>
  <si>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</si>
  <si>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</si>
  <si>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</si>
  <si>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</si>
  <si>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</si>
  <si>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</si>
  <si>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</si>
  <si>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</si>
  <si>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</si>
  <si>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</si>
  <si>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</si>
  <si>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</si>
  <si>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</si>
  <si>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</si>
  <si>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</si>
  <si>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</si>
  <si>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</si>
  <si>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</si>
  <si>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</si>
  <si>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</si>
  <si>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</si>
  <si>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</si>
  <si>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</si>
  <si>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</si>
  <si>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</si>
  <si>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</si>
  <si>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</si>
  <si>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</si>
  <si>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</si>
  <si>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</si>
  <si>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</si>
  <si>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</si>
  <si>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</si>
  <si>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</si>
  <si>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</si>
  <si>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</si>
  <si>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</si>
  <si>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</si>
  <si>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</si>
  <si>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</si>
  <si>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 xml:space="preserve"> V1808 Aql </t>
  </si>
  <si>
    <t>EW:</t>
  </si>
  <si>
    <t>GCVS 4</t>
  </si>
  <si>
    <t xml:space="preserve"> V1808 Aql  / GSC 52812.702</t>
  </si>
  <si>
    <t>IBVS 6157</t>
  </si>
  <si>
    <t>VSB 069</t>
  </si>
  <si>
    <t>Ic</t>
  </si>
  <si>
    <t>B</t>
  </si>
  <si>
    <t>JBAV, 55</t>
  </si>
  <si>
    <t>JBAV, 63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</si>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</sst>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6" fillId="26" borderId="5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10" fillId="0" borderId="0" xfId="43" applyFont="1"/>
    <xf numFmtId="0" fontId="5" fillId="0" borderId="0" xfId="43" applyFont="1"/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43" fontId="37" fillId="0" borderId="0" xfId="49" applyFont="1" applyBorder="1"/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166" fontId="37" fillId="0" borderId="0" xfId="0" applyNumberFormat="1" applyFont="1" applyAlignment="1" applyProtection="1">
      <alignment horizontal="left" vertical="center" wrapText="1"/>
      <protection locked="0"/>
    </xf>
    <xf numFmtId="43" fontId="37" fillId="0" borderId="0" xfId="49" applyFont="1" applyBorder="1" applyAlignment="1">
      <alignment horizont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V1808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D8-446C-9C3A-E1510AEDAA5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3">
                  <c:v>3.3844000005046837E-2</c:v>
                </c:pt>
                <c:pt idx="4">
                  <c:v>3.0297999997856095E-2</c:v>
                </c:pt>
                <c:pt idx="5">
                  <c:v>3.2030000002123415E-2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D8-446C-9C3A-E1510AEDAA5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1.9707999999809545E-2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D8-446C-9C3A-E1510AEDAA5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2.4700000001757871E-2</c:v>
                </c:pt>
                <c:pt idx="6">
                  <c:v>2.97980000032112E-2</c:v>
                </c:pt>
                <c:pt idx="7">
                  <c:v>2.7750000001105946E-2</c:v>
                </c:pt>
                <c:pt idx="8">
                  <c:v>3.1750000001920853E-2</c:v>
                </c:pt>
                <c:pt idx="9">
                  <c:v>3.8976000192633364E-2</c:v>
                </c:pt>
                <c:pt idx="10">
                  <c:v>3.8486000084958505E-2</c:v>
                </c:pt>
                <c:pt idx="11">
                  <c:v>4.2810000006284099E-2</c:v>
                </c:pt>
                <c:pt idx="12">
                  <c:v>4.3264000007184222E-2</c:v>
                </c:pt>
                <c:pt idx="13">
                  <c:v>4.7376000125950668E-2</c:v>
                </c:pt>
                <c:pt idx="14">
                  <c:v>4.9169999787409324E-2</c:v>
                </c:pt>
                <c:pt idx="15">
                  <c:v>4.9752000224543735E-2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D8-446C-9C3A-E1510AEDAA5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D8-446C-9C3A-E1510AEDAA5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D8-446C-9C3A-E1510AEDAA5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7.0000000000000001E-3</c:v>
                  </c:pt>
                  <c:pt idx="14">
                    <c:v>7.0000000000000001E-3</c:v>
                  </c:pt>
                  <c:pt idx="1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D8-446C-9C3A-E1510AEDAA5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-2.3122754507015217E-2</c:v>
                </c:pt>
                <c:pt idx="1">
                  <c:v>2.047223659072521E-2</c:v>
                </c:pt>
                <c:pt idx="2">
                  <c:v>2.4139811730777963E-2</c:v>
                </c:pt>
                <c:pt idx="3">
                  <c:v>3.216814631570443E-2</c:v>
                </c:pt>
                <c:pt idx="4">
                  <c:v>2.8758939871084951E-2</c:v>
                </c:pt>
                <c:pt idx="5">
                  <c:v>2.8897576732049145E-2</c:v>
                </c:pt>
                <c:pt idx="6">
                  <c:v>2.7708660621356213E-2</c:v>
                </c:pt>
                <c:pt idx="7">
                  <c:v>3.8056011789683729E-2</c:v>
                </c:pt>
                <c:pt idx="8">
                  <c:v>3.8056011789683729E-2</c:v>
                </c:pt>
                <c:pt idx="9">
                  <c:v>3.9028570374932542E-2</c:v>
                </c:pt>
                <c:pt idx="10">
                  <c:v>3.9039073167429827E-2</c:v>
                </c:pt>
                <c:pt idx="11">
                  <c:v>4.2320145543582405E-2</c:v>
                </c:pt>
                <c:pt idx="12">
                  <c:v>4.3112056097877868E-2</c:v>
                </c:pt>
                <c:pt idx="13">
                  <c:v>4.5750357573196468E-2</c:v>
                </c:pt>
                <c:pt idx="14">
                  <c:v>4.5849083822670958E-2</c:v>
                </c:pt>
                <c:pt idx="15">
                  <c:v>4.6355318421040209E-2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D8-446C-9C3A-E1510AEDAA5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10377</c:v>
                </c:pt>
                <c:pt idx="2">
                  <c:v>11250</c:v>
                </c:pt>
                <c:pt idx="3">
                  <c:v>13161</c:v>
                </c:pt>
                <c:pt idx="4">
                  <c:v>12349.5</c:v>
                </c:pt>
                <c:pt idx="5">
                  <c:v>12382.5</c:v>
                </c:pt>
                <c:pt idx="6">
                  <c:v>12099.5</c:v>
                </c:pt>
                <c:pt idx="7">
                  <c:v>14562.5</c:v>
                </c:pt>
                <c:pt idx="8">
                  <c:v>14562.5</c:v>
                </c:pt>
                <c:pt idx="9">
                  <c:v>14794</c:v>
                </c:pt>
                <c:pt idx="10">
                  <c:v>14796.5</c:v>
                </c:pt>
                <c:pt idx="11">
                  <c:v>15577.5</c:v>
                </c:pt>
                <c:pt idx="12">
                  <c:v>15766</c:v>
                </c:pt>
                <c:pt idx="13">
                  <c:v>16394</c:v>
                </c:pt>
                <c:pt idx="14">
                  <c:v>16417.5</c:v>
                </c:pt>
                <c:pt idx="15">
                  <c:v>16538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D8-446C-9C3A-E1510AEDA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260072"/>
        <c:axId val="1"/>
      </c:scatterChart>
      <c:valAx>
        <c:axId val="642260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260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485117-E623-B1CD-9C1B-8666587DC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28515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64</v>
      </c>
      <c r="F1" s="50" t="s">
        <v>61</v>
      </c>
      <c r="G1" s="32">
        <v>19.2349085</v>
      </c>
      <c r="H1" s="33">
        <v>8.1825519999999994</v>
      </c>
      <c r="I1" s="34">
        <v>52812.701999999997</v>
      </c>
      <c r="J1" s="34">
        <v>0.42379600000000001</v>
      </c>
      <c r="K1" s="31" t="s">
        <v>62</v>
      </c>
      <c r="L1" s="33"/>
      <c r="M1" s="34" t="e">
        <v>#N/A</v>
      </c>
      <c r="N1" s="34" t="e">
        <v>#N/A</v>
      </c>
      <c r="O1" s="33" t="e">
        <v>#N/A</v>
      </c>
    </row>
    <row r="2" spans="1:15" x14ac:dyDescent="0.2">
      <c r="A2" t="s">
        <v>29</v>
      </c>
      <c r="B2" t="e">
        <v>#N/A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6</v>
      </c>
      <c r="C4" s="27">
        <v>52812.701999999997</v>
      </c>
      <c r="D4" s="28">
        <v>0.42379600000000001</v>
      </c>
    </row>
    <row r="5" spans="1:15" ht="13.5" thickTop="1" x14ac:dyDescent="0.2">
      <c r="A5" s="9" t="s">
        <v>34</v>
      </c>
      <c r="B5" s="10"/>
      <c r="C5" s="11">
        <v>-9.5</v>
      </c>
      <c r="D5" s="10" t="s">
        <v>35</v>
      </c>
      <c r="E5" s="10"/>
    </row>
    <row r="6" spans="1:15" x14ac:dyDescent="0.2">
      <c r="A6" s="5" t="s">
        <v>7</v>
      </c>
    </row>
    <row r="7" spans="1:15" x14ac:dyDescent="0.2">
      <c r="A7" t="s">
        <v>8</v>
      </c>
      <c r="C7" s="8">
        <v>52812.701999999997</v>
      </c>
      <c r="D7" s="29" t="s">
        <v>63</v>
      </c>
    </row>
    <row r="8" spans="1:15" x14ac:dyDescent="0.2">
      <c r="A8" t="s">
        <v>9</v>
      </c>
      <c r="C8" s="8">
        <v>0.42379600000000001</v>
      </c>
      <c r="D8" s="29" t="s">
        <v>63</v>
      </c>
    </row>
    <row r="9" spans="1:15" x14ac:dyDescent="0.2">
      <c r="A9" s="24" t="s">
        <v>38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15" x14ac:dyDescent="0.2">
      <c r="A11" s="10" t="s">
        <v>21</v>
      </c>
      <c r="B11" s="10"/>
      <c r="C11" s="21">
        <f ca="1">INTERCEPT(INDIRECT($D$9):G992,INDIRECT($C$9):F992)</f>
        <v>-2.3122754507015217E-2</v>
      </c>
      <c r="D11" s="3"/>
      <c r="E11" s="10"/>
    </row>
    <row r="12" spans="1:15" x14ac:dyDescent="0.2">
      <c r="A12" s="10" t="s">
        <v>22</v>
      </c>
      <c r="B12" s="10"/>
      <c r="C12" s="21">
        <f ca="1">SLOPE(INDIRECT($D$9):G992,INDIRECT($C$9):F992)</f>
        <v>4.2011169989149493E-6</v>
      </c>
      <c r="D12" s="3"/>
      <c r="E12" s="10"/>
    </row>
    <row r="13" spans="1:15" x14ac:dyDescent="0.2">
      <c r="A13" s="10" t="s">
        <v>24</v>
      </c>
      <c r="B13" s="10"/>
      <c r="C13" s="3" t="s">
        <v>19</v>
      </c>
    </row>
    <row r="14" spans="1:15" x14ac:dyDescent="0.2">
      <c r="A14" s="10"/>
      <c r="B14" s="10"/>
      <c r="C14" s="10"/>
    </row>
    <row r="15" spans="1:15" x14ac:dyDescent="0.2">
      <c r="A15" s="12" t="s">
        <v>23</v>
      </c>
      <c r="B15" s="10"/>
      <c r="C15" s="13">
        <f ca="1">(C7+C11)+(C8+C12)*INT(MAX(F21:F3533))</f>
        <v>59821.486603318415</v>
      </c>
      <c r="E15" s="14" t="s">
        <v>40</v>
      </c>
      <c r="F15" s="35">
        <v>1</v>
      </c>
    </row>
    <row r="16" spans="1:15" x14ac:dyDescent="0.2">
      <c r="A16" s="16" t="s">
        <v>10</v>
      </c>
      <c r="B16" s="10"/>
      <c r="C16" s="17">
        <f ca="1">+C8+C12</f>
        <v>0.4238002011169989</v>
      </c>
      <c r="E16" s="14" t="s">
        <v>36</v>
      </c>
      <c r="F16" s="36">
        <f ca="1">NOW()+15018.5+$C$5/24</f>
        <v>60320.757837962963</v>
      </c>
    </row>
    <row r="17" spans="1:21" ht="13.5" thickBot="1" x14ac:dyDescent="0.25">
      <c r="A17" s="14" t="s">
        <v>33</v>
      </c>
      <c r="B17" s="10"/>
      <c r="C17" s="10">
        <f>COUNT(C21:C2191)</f>
        <v>16</v>
      </c>
      <c r="E17" s="14" t="s">
        <v>41</v>
      </c>
      <c r="F17" s="15">
        <f ca="1">ROUND(2*(F16-$C$7)/$C$8,0)/2+F15</f>
        <v>17717</v>
      </c>
    </row>
    <row r="18" spans="1:21" ht="14.25" thickTop="1" thickBot="1" x14ac:dyDescent="0.25">
      <c r="A18" s="16" t="s">
        <v>11</v>
      </c>
      <c r="B18" s="10"/>
      <c r="C18" s="19">
        <f ca="1">+C15</f>
        <v>59821.486603318415</v>
      </c>
      <c r="D18" s="20">
        <f ca="1">+C16</f>
        <v>0.4238002011169989</v>
      </c>
      <c r="E18" s="14" t="s">
        <v>42</v>
      </c>
      <c r="F18" s="23">
        <f ca="1">ROUND(2*(F16-$C$15)/$C$16,0)/2+F15</f>
        <v>1179</v>
      </c>
    </row>
    <row r="19" spans="1:21" ht="13.5" thickTop="1" x14ac:dyDescent="0.2">
      <c r="E19" s="14" t="s">
        <v>37</v>
      </c>
      <c r="F19" s="18">
        <f ca="1">+$C$15+$C$16*F18-15018.5-$C$5/24</f>
        <v>45303.042873768696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43</v>
      </c>
      <c r="I20" s="7" t="s">
        <v>44</v>
      </c>
      <c r="J20" s="7" t="s">
        <v>45</v>
      </c>
      <c r="K20" s="7" t="s">
        <v>46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t="s">
        <v>63</v>
      </c>
      <c r="B21" s="3"/>
      <c r="C21" s="8">
        <v>52812.701999999997</v>
      </c>
      <c r="D21" s="8" t="s">
        <v>19</v>
      </c>
      <c r="E21">
        <f t="shared" ref="E21:E26" si="0">+(C21-C$7)/C$8</f>
        <v>0</v>
      </c>
      <c r="F21">
        <f t="shared" ref="F21:F29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-2.3122754507015217E-2</v>
      </c>
      <c r="Q21" s="2">
        <f t="shared" ref="Q21:Q26" si="4">+C21-15018.5</f>
        <v>37794.201999999997</v>
      </c>
    </row>
    <row r="22" spans="1:21" x14ac:dyDescent="0.2">
      <c r="A22" s="51" t="s">
        <v>65</v>
      </c>
      <c r="B22" s="52"/>
      <c r="C22" s="51">
        <v>57210.452799999999</v>
      </c>
      <c r="D22" s="51">
        <v>2.5999999999999999E-3</v>
      </c>
      <c r="E22">
        <f t="shared" si="0"/>
        <v>10377.046503506408</v>
      </c>
      <c r="F22">
        <f t="shared" si="1"/>
        <v>10377</v>
      </c>
      <c r="G22">
        <f t="shared" si="2"/>
        <v>1.9707999999809545E-2</v>
      </c>
      <c r="J22">
        <f>+G22</f>
        <v>1.9707999999809545E-2</v>
      </c>
      <c r="O22">
        <f t="shared" ca="1" si="3"/>
        <v>2.047223659072521E-2</v>
      </c>
      <c r="Q22" s="2">
        <f t="shared" si="4"/>
        <v>42191.952799999999</v>
      </c>
    </row>
    <row r="23" spans="1:21" x14ac:dyDescent="0.2">
      <c r="A23" s="53" t="s">
        <v>4</v>
      </c>
      <c r="B23" s="54" t="s">
        <v>5</v>
      </c>
      <c r="C23" s="55">
        <v>57580.431700000001</v>
      </c>
      <c r="D23" s="55" t="s">
        <v>3</v>
      </c>
      <c r="E23">
        <f t="shared" si="0"/>
        <v>11250.058282758693</v>
      </c>
      <c r="F23">
        <f t="shared" si="1"/>
        <v>11250</v>
      </c>
      <c r="G23">
        <f t="shared" si="2"/>
        <v>2.4700000001757871E-2</v>
      </c>
      <c r="K23">
        <f>+G23</f>
        <v>2.4700000001757871E-2</v>
      </c>
      <c r="O23">
        <f t="shared" ca="1" si="3"/>
        <v>2.4139811730777963E-2</v>
      </c>
      <c r="Q23" s="2">
        <f t="shared" si="4"/>
        <v>42561.931700000001</v>
      </c>
    </row>
    <row r="24" spans="1:21" x14ac:dyDescent="0.2">
      <c r="A24" s="58" t="s">
        <v>1</v>
      </c>
      <c r="B24" s="56" t="s">
        <v>5</v>
      </c>
      <c r="C24" s="57">
        <v>58390.315000000002</v>
      </c>
      <c r="D24" s="57">
        <v>5.0000000000000001E-3</v>
      </c>
      <c r="E24">
        <f t="shared" si="0"/>
        <v>13161.07985917754</v>
      </c>
      <c r="F24">
        <f t="shared" si="1"/>
        <v>13161</v>
      </c>
      <c r="G24">
        <f t="shared" si="2"/>
        <v>3.3844000005046837E-2</v>
      </c>
      <c r="I24">
        <f>+G24</f>
        <v>3.3844000005046837E-2</v>
      </c>
      <c r="O24">
        <f t="shared" ca="1" si="3"/>
        <v>3.216814631570443E-2</v>
      </c>
      <c r="Q24" s="2">
        <f t="shared" si="4"/>
        <v>43371.815000000002</v>
      </c>
    </row>
    <row r="25" spans="1:21" x14ac:dyDescent="0.2">
      <c r="A25" s="58" t="s">
        <v>1</v>
      </c>
      <c r="B25" s="56" t="s">
        <v>2</v>
      </c>
      <c r="C25" s="57">
        <v>58046.400999999998</v>
      </c>
      <c r="D25" s="57">
        <v>2E-3</v>
      </c>
      <c r="E25">
        <f t="shared" si="0"/>
        <v>12349.571491944238</v>
      </c>
      <c r="F25">
        <f t="shared" si="1"/>
        <v>12349.5</v>
      </c>
      <c r="G25">
        <f t="shared" si="2"/>
        <v>3.0297999997856095E-2</v>
      </c>
      <c r="I25">
        <f>+G25</f>
        <v>3.0297999997856095E-2</v>
      </c>
      <c r="O25">
        <f t="shared" ca="1" si="3"/>
        <v>2.8758939871084951E-2</v>
      </c>
      <c r="Q25" s="2">
        <f t="shared" si="4"/>
        <v>43027.900999999998</v>
      </c>
    </row>
    <row r="26" spans="1:21" x14ac:dyDescent="0.2">
      <c r="A26" s="58" t="s">
        <v>1</v>
      </c>
      <c r="B26" s="56" t="s">
        <v>2</v>
      </c>
      <c r="C26" s="57">
        <v>58060.387999999999</v>
      </c>
      <c r="D26" s="57">
        <v>5.0000000000000001E-3</v>
      </c>
      <c r="E26">
        <f t="shared" si="0"/>
        <v>12382.575578816226</v>
      </c>
      <c r="F26">
        <f t="shared" si="1"/>
        <v>12382.5</v>
      </c>
      <c r="G26">
        <f t="shared" si="2"/>
        <v>3.2030000002123415E-2</v>
      </c>
      <c r="I26">
        <f>+G26</f>
        <v>3.2030000002123415E-2</v>
      </c>
      <c r="O26">
        <f t="shared" ca="1" si="3"/>
        <v>2.8897576732049145E-2</v>
      </c>
      <c r="Q26" s="2">
        <f t="shared" si="4"/>
        <v>43041.887999999999</v>
      </c>
    </row>
    <row r="27" spans="1:21" x14ac:dyDescent="0.2">
      <c r="A27" s="59" t="s">
        <v>0</v>
      </c>
      <c r="B27" s="60" t="s">
        <v>5</v>
      </c>
      <c r="C27" s="61">
        <v>57940.451500000003</v>
      </c>
      <c r="D27" s="61">
        <v>5.9999999999999995E-4</v>
      </c>
      <c r="E27">
        <f>+(C27-C$7)/C$8</f>
        <v>12099.570312131322</v>
      </c>
      <c r="F27">
        <f t="shared" si="1"/>
        <v>12099.5</v>
      </c>
      <c r="G27">
        <f>+C27-(C$7+F27*C$8)</f>
        <v>2.97980000032112E-2</v>
      </c>
      <c r="K27">
        <f>+G27</f>
        <v>2.97980000032112E-2</v>
      </c>
      <c r="O27">
        <f ca="1">+C$11+C$12*$F27</f>
        <v>2.7708660621356213E-2</v>
      </c>
      <c r="Q27" s="2">
        <f>+C27-15018.5</f>
        <v>42921.951500000003</v>
      </c>
    </row>
    <row r="28" spans="1:21" x14ac:dyDescent="0.2">
      <c r="A28" s="62" t="s">
        <v>66</v>
      </c>
      <c r="B28" s="63" t="s">
        <v>2</v>
      </c>
      <c r="C28" s="64">
        <v>58984.258999999998</v>
      </c>
      <c r="D28" s="64" t="s">
        <v>67</v>
      </c>
      <c r="E28">
        <f>+(C28-C$7)/C$8</f>
        <v>14562.565479617553</v>
      </c>
      <c r="F28">
        <f t="shared" si="1"/>
        <v>14562.5</v>
      </c>
      <c r="G28">
        <f>+C28-(C$7+F28*C$8)</f>
        <v>2.7750000001105946E-2</v>
      </c>
      <c r="K28">
        <f>+G28</f>
        <v>2.7750000001105946E-2</v>
      </c>
      <c r="O28">
        <f ca="1">+C$11+C$12*$F28</f>
        <v>3.8056011789683729E-2</v>
      </c>
      <c r="Q28" s="2">
        <f>+C28-15018.5</f>
        <v>43965.758999999998</v>
      </c>
    </row>
    <row r="29" spans="1:21" x14ac:dyDescent="0.2">
      <c r="A29" s="62" t="s">
        <v>66</v>
      </c>
      <c r="B29" s="63" t="s">
        <v>2</v>
      </c>
      <c r="C29" s="64">
        <v>58984.262999999999</v>
      </c>
      <c r="D29" s="64" t="s">
        <v>68</v>
      </c>
      <c r="E29">
        <f>+(C29-C$7)/C$8</f>
        <v>14562.574918120987</v>
      </c>
      <c r="F29">
        <f t="shared" si="1"/>
        <v>14562.5</v>
      </c>
      <c r="G29">
        <f>+C29-(C$7+F29*C$8)</f>
        <v>3.1750000001920853E-2</v>
      </c>
      <c r="K29">
        <f>+G29</f>
        <v>3.1750000001920853E-2</v>
      </c>
      <c r="O29">
        <f ca="1">+C$11+C$12*$F29</f>
        <v>3.8056011789683729E-2</v>
      </c>
      <c r="Q29" s="2">
        <f>+C29-15018.5</f>
        <v>43965.762999999999</v>
      </c>
    </row>
    <row r="30" spans="1:21" x14ac:dyDescent="0.2">
      <c r="A30" s="65" t="s">
        <v>69</v>
      </c>
      <c r="B30" s="66" t="s">
        <v>5</v>
      </c>
      <c r="C30" s="68">
        <v>59082.37900000019</v>
      </c>
      <c r="D30" s="69">
        <v>0.01</v>
      </c>
      <c r="E30">
        <f t="shared" ref="E30:E33" si="5">+(C30-C$7)/C$8</f>
        <v>14794.091968777884</v>
      </c>
      <c r="F30">
        <f t="shared" ref="F30:F33" si="6">ROUND(2*E30,0)/2</f>
        <v>14794</v>
      </c>
      <c r="G30">
        <f t="shared" ref="G30:G33" si="7">+C30-(C$7+F30*C$8)</f>
        <v>3.8976000192633364E-2</v>
      </c>
      <c r="K30">
        <f t="shared" ref="K30:K33" si="8">+G30</f>
        <v>3.8976000192633364E-2</v>
      </c>
      <c r="O30">
        <f t="shared" ref="O30:O33" ca="1" si="9">+C$11+C$12*$F30</f>
        <v>3.9028570374932542E-2</v>
      </c>
      <c r="Q30" s="2">
        <f t="shared" ref="Q30:Q33" si="10">+C30-15018.5</f>
        <v>44063.87900000019</v>
      </c>
    </row>
    <row r="31" spans="1:21" x14ac:dyDescent="0.2">
      <c r="A31" s="65" t="s">
        <v>69</v>
      </c>
      <c r="B31" s="66" t="s">
        <v>2</v>
      </c>
      <c r="C31" s="68">
        <v>59083.438000000082</v>
      </c>
      <c r="D31" s="69">
        <v>5.0000000000000001E-3</v>
      </c>
      <c r="E31">
        <f t="shared" si="5"/>
        <v>14796.59081256096</v>
      </c>
      <c r="F31">
        <f t="shared" si="6"/>
        <v>14796.5</v>
      </c>
      <c r="G31">
        <f t="shared" si="7"/>
        <v>3.8486000084958505E-2</v>
      </c>
      <c r="K31">
        <f t="shared" si="8"/>
        <v>3.8486000084958505E-2</v>
      </c>
      <c r="O31">
        <f t="shared" ca="1" si="9"/>
        <v>3.9039073167429827E-2</v>
      </c>
      <c r="Q31" s="2">
        <f t="shared" si="10"/>
        <v>44064.938000000082</v>
      </c>
    </row>
    <row r="32" spans="1:21" x14ac:dyDescent="0.2">
      <c r="A32" s="65" t="s">
        <v>70</v>
      </c>
      <c r="B32" s="66" t="s">
        <v>2</v>
      </c>
      <c r="C32" s="68">
        <v>59414.427000000003</v>
      </c>
      <c r="D32" s="69">
        <v>8.0000000000000002E-3</v>
      </c>
      <c r="E32">
        <f t="shared" si="5"/>
        <v>15577.601015582983</v>
      </c>
      <c r="F32">
        <f t="shared" si="6"/>
        <v>15577.5</v>
      </c>
      <c r="G32">
        <f t="shared" si="7"/>
        <v>4.2810000006284099E-2</v>
      </c>
      <c r="K32">
        <f t="shared" si="8"/>
        <v>4.2810000006284099E-2</v>
      </c>
      <c r="O32">
        <f t="shared" ca="1" si="9"/>
        <v>4.2320145543582405E-2</v>
      </c>
      <c r="Q32" s="2">
        <f t="shared" si="10"/>
        <v>44395.927000000003</v>
      </c>
    </row>
    <row r="33" spans="1:17" x14ac:dyDescent="0.2">
      <c r="A33" s="65" t="s">
        <v>70</v>
      </c>
      <c r="B33" s="66" t="s">
        <v>2</v>
      </c>
      <c r="C33" s="68">
        <v>59494.313000000002</v>
      </c>
      <c r="D33" s="69">
        <v>5.0000000000000001E-3</v>
      </c>
      <c r="E33">
        <f t="shared" si="5"/>
        <v>15766.10208685312</v>
      </c>
      <c r="F33">
        <f t="shared" si="6"/>
        <v>15766</v>
      </c>
      <c r="G33">
        <f t="shared" si="7"/>
        <v>4.3264000007184222E-2</v>
      </c>
      <c r="K33">
        <f t="shared" si="8"/>
        <v>4.3264000007184222E-2</v>
      </c>
      <c r="O33">
        <f t="shared" ca="1" si="9"/>
        <v>4.3112056097877868E-2</v>
      </c>
      <c r="Q33" s="2">
        <f t="shared" si="10"/>
        <v>44475.813000000002</v>
      </c>
    </row>
    <row r="34" spans="1:17" x14ac:dyDescent="0.2">
      <c r="A34" s="67" t="s">
        <v>71</v>
      </c>
      <c r="B34" s="71" t="s">
        <v>5</v>
      </c>
      <c r="C34" s="70">
        <v>59760.461000000127</v>
      </c>
      <c r="D34" s="69">
        <v>7.0000000000000001E-3</v>
      </c>
      <c r="E34">
        <f t="shared" ref="E34:E36" si="11">+(C34-C$7)/C$8</f>
        <v>16394.111789634939</v>
      </c>
      <c r="F34">
        <f t="shared" ref="F34:F36" si="12">ROUND(2*E34,0)/2</f>
        <v>16394</v>
      </c>
      <c r="G34">
        <f t="shared" ref="G34:G36" si="13">+C34-(C$7+F34*C$8)</f>
        <v>4.7376000125950668E-2</v>
      </c>
      <c r="K34">
        <f t="shared" ref="K34:K36" si="14">+G34</f>
        <v>4.7376000125950668E-2</v>
      </c>
      <c r="O34">
        <f t="shared" ref="O34:O36" ca="1" si="15">+C$11+C$12*$F34</f>
        <v>4.5750357573196468E-2</v>
      </c>
      <c r="Q34" s="2">
        <f t="shared" ref="Q34:Q36" si="16">+C34-15018.5</f>
        <v>44741.961000000127</v>
      </c>
    </row>
    <row r="35" spans="1:17" x14ac:dyDescent="0.2">
      <c r="A35" s="67" t="s">
        <v>71</v>
      </c>
      <c r="B35" s="71" t="s">
        <v>2</v>
      </c>
      <c r="C35" s="70">
        <v>59770.421999999788</v>
      </c>
      <c r="D35" s="69">
        <v>7.0000000000000001E-3</v>
      </c>
      <c r="E35">
        <f t="shared" si="11"/>
        <v>16417.616022802929</v>
      </c>
      <c r="F35">
        <f t="shared" si="12"/>
        <v>16417.5</v>
      </c>
      <c r="G35">
        <f t="shared" si="13"/>
        <v>4.9169999787409324E-2</v>
      </c>
      <c r="K35">
        <f t="shared" si="14"/>
        <v>4.9169999787409324E-2</v>
      </c>
      <c r="O35">
        <f t="shared" ca="1" si="15"/>
        <v>4.5849083822670958E-2</v>
      </c>
      <c r="Q35" s="2">
        <f t="shared" si="16"/>
        <v>44751.921999999788</v>
      </c>
    </row>
    <row r="36" spans="1:17" x14ac:dyDescent="0.2">
      <c r="A36" s="67" t="s">
        <v>71</v>
      </c>
      <c r="B36" s="71" t="s">
        <v>5</v>
      </c>
      <c r="C36" s="70">
        <v>59821.490000000224</v>
      </c>
      <c r="D36" s="69">
        <v>0.01</v>
      </c>
      <c r="E36">
        <f t="shared" si="11"/>
        <v>16538.117396106205</v>
      </c>
      <c r="F36">
        <f t="shared" si="12"/>
        <v>16538</v>
      </c>
      <c r="G36">
        <f t="shared" si="13"/>
        <v>4.9752000224543735E-2</v>
      </c>
      <c r="K36">
        <f t="shared" si="14"/>
        <v>4.9752000224543735E-2</v>
      </c>
      <c r="O36">
        <f t="shared" ca="1" si="15"/>
        <v>4.6355318421040209E-2</v>
      </c>
      <c r="Q36" s="2">
        <f t="shared" si="16"/>
        <v>44802.990000000224</v>
      </c>
    </row>
    <row r="37" spans="1:17" x14ac:dyDescent="0.2">
      <c r="B37" s="3"/>
      <c r="C37" s="8"/>
      <c r="D37" s="8"/>
    </row>
    <row r="38" spans="1:17" x14ac:dyDescent="0.2">
      <c r="B38" s="3"/>
      <c r="C38" s="8"/>
      <c r="D38" s="8"/>
    </row>
    <row r="39" spans="1:17" x14ac:dyDescent="0.2">
      <c r="B39" s="3"/>
      <c r="C39" s="8"/>
      <c r="D39" s="8"/>
    </row>
    <row r="40" spans="1:17" x14ac:dyDescent="0.2">
      <c r="B40" s="3"/>
      <c r="C40" s="8"/>
      <c r="D40" s="8"/>
    </row>
    <row r="41" spans="1:17" x14ac:dyDescent="0.2">
      <c r="B41" s="3"/>
      <c r="C41" s="8"/>
      <c r="D41" s="8"/>
    </row>
    <row r="42" spans="1:17" x14ac:dyDescent="0.2">
      <c r="B42" s="3"/>
      <c r="C42" s="8"/>
      <c r="D42" s="8"/>
    </row>
    <row r="43" spans="1:17" x14ac:dyDescent="0.2">
      <c r="B43" s="3"/>
      <c r="C43" s="8"/>
      <c r="D43" s="8"/>
    </row>
    <row r="44" spans="1:17" x14ac:dyDescent="0.2">
      <c r="B44" s="3"/>
      <c r="C44" s="8"/>
      <c r="D44" s="8"/>
    </row>
    <row r="45" spans="1:17" x14ac:dyDescent="0.2">
      <c r="B45" s="3"/>
      <c r="C45" s="8"/>
      <c r="D45" s="8"/>
    </row>
    <row r="46" spans="1:17" x14ac:dyDescent="0.2">
      <c r="B46" s="3"/>
      <c r="C46" s="8"/>
      <c r="D46" s="8"/>
    </row>
    <row r="47" spans="1:17" x14ac:dyDescent="0.2">
      <c r="B47" s="3"/>
      <c r="C47" s="8"/>
      <c r="D47" s="8"/>
    </row>
    <row r="48" spans="1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C29" name="Range1"/>
    <protectedRange sqref="D28:D29" name="Range1_1"/>
  </protectedRanges>
  <phoneticPr fontId="8" type="noConversion"/>
  <hyperlinks>
    <hyperlink ref="H3330" r:id="rId1" display="http://vsolj.cetus-net.org/bulletin.html" xr:uid="{00000000-0004-0000-0000-000000000000}"/>
    <hyperlink ref="H64816" r:id="rId2" display="http://vsolj.cetus-net.org/bulletin.html" xr:uid="{00000000-0004-0000-0000-000001000000}"/>
    <hyperlink ref="H64809" r:id="rId3" display="https://www.aavso.org/ejaavso" xr:uid="{00000000-0004-0000-0000-000002000000}"/>
    <hyperlink ref="AP1667" r:id="rId4" display="http://cdsbib.u-strasbg.fr/cgi-bin/cdsbib?1990RMxAA..21..381G" xr:uid="{00000000-0004-0000-0000-000003000000}"/>
    <hyperlink ref="AP1664" r:id="rId5" display="http://cdsbib.u-strasbg.fr/cgi-bin/cdsbib?1990RMxAA..21..381G" xr:uid="{00000000-0004-0000-0000-000004000000}"/>
    <hyperlink ref="AP1666" r:id="rId6" display="http://cdsbib.u-strasbg.fr/cgi-bin/cdsbib?1990RMxAA..21..381G" xr:uid="{00000000-0004-0000-0000-000005000000}"/>
    <hyperlink ref="AP1642" r:id="rId7" display="http://cdsbib.u-strasbg.fr/cgi-bin/cdsbib?1990RMxAA..21..381G" xr:uid="{00000000-0004-0000-0000-000006000000}"/>
    <hyperlink ref="I64816" r:id="rId8" display="http://vsolj.cetus-net.org/bulletin.html" xr:uid="{00000000-0004-0000-0000-000007000000}"/>
    <hyperlink ref="AQ1803" r:id="rId9" display="http://cdsbib.u-strasbg.fr/cgi-bin/cdsbib?1990RMxAA..21..381G" xr:uid="{00000000-0004-0000-0000-000008000000}"/>
    <hyperlink ref="AQ3447" r:id="rId10" display="http://cdsbib.u-strasbg.fr/cgi-bin/cdsbib?1990RMxAA..21..381G" xr:uid="{00000000-0004-0000-0000-000009000000}"/>
    <hyperlink ref="AQ1804" r:id="rId11" display="http://cdsbib.u-strasbg.fr/cgi-bin/cdsbib?1990RMxAA..21..381G" xr:uid="{00000000-0004-0000-0000-00000A000000}"/>
    <hyperlink ref="H64813" r:id="rId12" display="https://www.aavso.org/ejaavso" xr:uid="{00000000-0004-0000-0000-00000B000000}"/>
    <hyperlink ref="H2654" r:id="rId13" display="http://vsolj.cetus-net.org/bulletin.html" xr:uid="{00000000-0004-0000-0000-00000C000000}"/>
    <hyperlink ref="AP5892" r:id="rId14" display="http://cdsbib.u-strasbg.fr/cgi-bin/cdsbib?1990RMxAA..21..381G" xr:uid="{00000000-0004-0000-0000-00000D000000}"/>
    <hyperlink ref="AP5895" r:id="rId15" display="http://cdsbib.u-strasbg.fr/cgi-bin/cdsbib?1990RMxAA..21..381G" xr:uid="{00000000-0004-0000-0000-00000E000000}"/>
    <hyperlink ref="AP5893" r:id="rId16" display="http://cdsbib.u-strasbg.fr/cgi-bin/cdsbib?1990RMxAA..21..381G" xr:uid="{00000000-0004-0000-0000-00000F000000}"/>
    <hyperlink ref="AP5871" r:id="rId17" display="http://cdsbib.u-strasbg.fr/cgi-bin/cdsbib?1990RMxAA..21..381G" xr:uid="{00000000-0004-0000-0000-000010000000}"/>
    <hyperlink ref="I2654" r:id="rId18" display="http://vsolj.cetus-net.org/bulletin.html" xr:uid="{00000000-0004-0000-0000-000011000000}"/>
    <hyperlink ref="AQ6005" r:id="rId19" display="http://cdsbib.u-strasbg.fr/cgi-bin/cdsbib?1990RMxAA..21..381G" xr:uid="{00000000-0004-0000-0000-000012000000}"/>
    <hyperlink ref="AQ557" r:id="rId20" display="http://cdsbib.u-strasbg.fr/cgi-bin/cdsbib?1990RMxAA..21..381G" xr:uid="{00000000-0004-0000-0000-000013000000}"/>
    <hyperlink ref="AQ6006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47</v>
      </c>
      <c r="I1" s="38" t="s">
        <v>48</v>
      </c>
      <c r="J1" s="39" t="s">
        <v>46</v>
      </c>
    </row>
    <row r="2" spans="1:16" x14ac:dyDescent="0.2">
      <c r="I2" s="40" t="s">
        <v>49</v>
      </c>
      <c r="J2" s="41" t="s">
        <v>45</v>
      </c>
    </row>
    <row r="3" spans="1:16" x14ac:dyDescent="0.2">
      <c r="A3" s="42" t="s">
        <v>50</v>
      </c>
      <c r="I3" s="40" t="s">
        <v>51</v>
      </c>
      <c r="J3" s="41" t="s">
        <v>43</v>
      </c>
    </row>
    <row r="4" spans="1:16" x14ac:dyDescent="0.2">
      <c r="I4" s="40" t="s">
        <v>52</v>
      </c>
      <c r="J4" s="41" t="s">
        <v>43</v>
      </c>
    </row>
    <row r="5" spans="1:16" ht="13.5" thickBot="1" x14ac:dyDescent="0.25">
      <c r="I5" s="43" t="s">
        <v>53</v>
      </c>
      <c r="J5" s="44" t="s">
        <v>44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54</v>
      </c>
      <c r="F11" s="3" t="s">
        <v>53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55</v>
      </c>
      <c r="J11" s="47" t="s">
        <v>56</v>
      </c>
      <c r="K11" s="46">
        <v>-3273</v>
      </c>
      <c r="L11" s="46" t="s">
        <v>57</v>
      </c>
      <c r="M11" s="47" t="s">
        <v>58</v>
      </c>
      <c r="N11" s="47"/>
      <c r="O11" s="48" t="s">
        <v>59</v>
      </c>
      <c r="P11" s="48" t="s">
        <v>60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54</v>
      </c>
      <c r="F12" s="3" t="s">
        <v>53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54</v>
      </c>
      <c r="F13" s="3" t="s">
        <v>53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54</v>
      </c>
      <c r="F14" s="3" t="s">
        <v>53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54</v>
      </c>
      <c r="F15" s="3" t="s">
        <v>53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54</v>
      </c>
      <c r="F16" s="3" t="s">
        <v>53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54</v>
      </c>
      <c r="F17" s="3" t="s">
        <v>53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54</v>
      </c>
      <c r="F18" s="3" t="s">
        <v>53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54</v>
      </c>
      <c r="F19" s="3" t="s">
        <v>53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54</v>
      </c>
      <c r="F20" s="3" t="s">
        <v>53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54</v>
      </c>
      <c r="F21" s="3" t="s">
        <v>53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54</v>
      </c>
      <c r="F22" s="3" t="s">
        <v>53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54</v>
      </c>
      <c r="F23" s="3" t="s">
        <v>53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54</v>
      </c>
      <c r="F24" s="3" t="s">
        <v>53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54</v>
      </c>
      <c r="F25" s="3" t="s">
        <v>53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54</v>
      </c>
      <c r="F26" s="3" t="s">
        <v>53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54</v>
      </c>
      <c r="F27" s="3" t="s">
        <v>53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54</v>
      </c>
      <c r="F28" s="3" t="s">
        <v>53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54</v>
      </c>
      <c r="F29" s="3" t="s">
        <v>53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54</v>
      </c>
      <c r="F30" s="3" t="s">
        <v>53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54</v>
      </c>
      <c r="F31" s="3" t="s">
        <v>53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54</v>
      </c>
      <c r="F32" s="3" t="s">
        <v>53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54</v>
      </c>
      <c r="F33" s="3" t="s">
        <v>53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54</v>
      </c>
      <c r="F34" s="3" t="s">
        <v>53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54</v>
      </c>
      <c r="F35" s="3" t="s">
        <v>53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54</v>
      </c>
      <c r="F36" s="3" t="s">
        <v>53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54</v>
      </c>
      <c r="F37" s="3" t="s">
        <v>53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54</v>
      </c>
      <c r="F38" s="3" t="s">
        <v>53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54</v>
      </c>
      <c r="F39" s="3" t="s">
        <v>53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54</v>
      </c>
      <c r="F40" s="3" t="s">
        <v>53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54</v>
      </c>
      <c r="F41" s="3" t="s">
        <v>53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54</v>
      </c>
      <c r="F42" s="3" t="s">
        <v>53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54</v>
      </c>
      <c r="F43" s="3" t="s">
        <v>53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54</v>
      </c>
      <c r="F44" s="3" t="s">
        <v>53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54</v>
      </c>
      <c r="F45" s="3" t="s">
        <v>53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54</v>
      </c>
      <c r="F46" s="3" t="s">
        <v>53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54</v>
      </c>
      <c r="F47" s="3" t="s">
        <v>53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54</v>
      </c>
      <c r="F48" s="3" t="s">
        <v>53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54</v>
      </c>
      <c r="F49" s="3" t="s">
        <v>53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54</v>
      </c>
      <c r="F50" s="3" t="s">
        <v>53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54</v>
      </c>
      <c r="F51" s="3" t="s">
        <v>53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54</v>
      </c>
      <c r="F52" s="3" t="s">
        <v>53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54</v>
      </c>
      <c r="F53" s="3" t="s">
        <v>53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54</v>
      </c>
      <c r="F54" s="3" t="s">
        <v>53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54</v>
      </c>
      <c r="F55" s="3" t="s">
        <v>53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54</v>
      </c>
      <c r="F56" s="3" t="s">
        <v>53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54</v>
      </c>
      <c r="F57" s="3" t="s">
        <v>53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54</v>
      </c>
      <c r="F58" s="3" t="s">
        <v>53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54</v>
      </c>
      <c r="F59" s="3" t="s">
        <v>53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54</v>
      </c>
      <c r="F60" s="3" t="s">
        <v>53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54</v>
      </c>
      <c r="F61" s="3" t="s">
        <v>53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54</v>
      </c>
      <c r="F62" s="3" t="s">
        <v>53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54</v>
      </c>
      <c r="F63" s="3" t="s">
        <v>53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54</v>
      </c>
      <c r="F64" s="3" t="s">
        <v>53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54</v>
      </c>
      <c r="F65" s="3" t="s">
        <v>53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54</v>
      </c>
      <c r="F66" s="3" t="s">
        <v>53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54</v>
      </c>
      <c r="F67" s="3" t="s">
        <v>53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54</v>
      </c>
      <c r="F68" s="3" t="s">
        <v>53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54</v>
      </c>
      <c r="F69" s="3" t="s">
        <v>53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54</v>
      </c>
      <c r="F70" s="3" t="s">
        <v>53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54</v>
      </c>
      <c r="F71" s="3" t="s">
        <v>53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54</v>
      </c>
      <c r="F72" s="3" t="s">
        <v>53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54</v>
      </c>
      <c r="F73" s="3" t="s">
        <v>53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54</v>
      </c>
      <c r="F74" s="3" t="s">
        <v>53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54</v>
      </c>
      <c r="F75" s="3" t="s">
        <v>53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54</v>
      </c>
      <c r="F76" s="3" t="s">
        <v>53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54</v>
      </c>
      <c r="F77" s="3" t="s">
        <v>53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54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54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54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54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54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54</v>
      </c>
      <c r="F83" s="3" t="s">
        <v>53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54</v>
      </c>
      <c r="F84" s="3" t="s">
        <v>53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54</v>
      </c>
      <c r="F85" s="3" t="s">
        <v>53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54</v>
      </c>
      <c r="F86" s="3" t="s">
        <v>53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54</v>
      </c>
      <c r="F87" s="3" t="s">
        <v>53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54</v>
      </c>
      <c r="F88" s="3" t="s">
        <v>53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54</v>
      </c>
      <c r="F89" s="3" t="s">
        <v>53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54</v>
      </c>
      <c r="F90" s="3" t="s">
        <v>53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54</v>
      </c>
      <c r="F91" s="3" t="s">
        <v>53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54</v>
      </c>
      <c r="F92" s="3" t="s">
        <v>53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54</v>
      </c>
      <c r="F93" s="3" t="s">
        <v>53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54</v>
      </c>
      <c r="F94" s="3" t="s">
        <v>53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54</v>
      </c>
      <c r="F95" s="3" t="s">
        <v>53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54</v>
      </c>
      <c r="F96" s="3" t="s">
        <v>53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54</v>
      </c>
      <c r="F97" s="3" t="s">
        <v>53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54</v>
      </c>
      <c r="F98" s="3" t="s">
        <v>53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54</v>
      </c>
      <c r="F99" s="3" t="s">
        <v>53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54</v>
      </c>
      <c r="F100" s="3" t="s">
        <v>53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54</v>
      </c>
      <c r="F101" s="3" t="s">
        <v>53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54</v>
      </c>
      <c r="F102" s="3" t="s">
        <v>53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54</v>
      </c>
      <c r="F103" s="3" t="s">
        <v>53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54</v>
      </c>
      <c r="F104" s="3" t="s">
        <v>53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54</v>
      </c>
      <c r="F105" s="3" t="s">
        <v>53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54</v>
      </c>
      <c r="F106" s="3" t="s">
        <v>53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54</v>
      </c>
      <c r="F107" s="3" t="s">
        <v>53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54</v>
      </c>
      <c r="F108" s="3" t="s">
        <v>53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54</v>
      </c>
      <c r="F109" s="3" t="s">
        <v>53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54</v>
      </c>
      <c r="F110" s="3" t="s">
        <v>53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54</v>
      </c>
      <c r="F111" s="3" t="s">
        <v>53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54</v>
      </c>
      <c r="F112" s="3" t="s">
        <v>53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54</v>
      </c>
      <c r="F113" s="3" t="s">
        <v>53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54</v>
      </c>
      <c r="F114" s="3" t="s">
        <v>53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54</v>
      </c>
      <c r="F115" s="3" t="s">
        <v>53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54</v>
      </c>
      <c r="F116" s="3" t="s">
        <v>53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54</v>
      </c>
      <c r="F117" s="3" t="s">
        <v>53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54</v>
      </c>
      <c r="F118" s="3" t="s">
        <v>53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54</v>
      </c>
      <c r="F119" s="3" t="s">
        <v>53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54</v>
      </c>
      <c r="F120" s="3" t="s">
        <v>53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54</v>
      </c>
      <c r="F121" s="3" t="s">
        <v>53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54</v>
      </c>
      <c r="F122" s="3" t="s">
        <v>53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54</v>
      </c>
      <c r="F123" s="3" t="s">
        <v>53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54</v>
      </c>
      <c r="F124" s="3" t="s">
        <v>53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54</v>
      </c>
      <c r="F125" s="3" t="s">
        <v>53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54</v>
      </c>
      <c r="F126" s="3" t="s">
        <v>53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54</v>
      </c>
      <c r="F127" s="3" t="s">
        <v>53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54</v>
      </c>
      <c r="F128" s="3" t="s">
        <v>53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54</v>
      </c>
      <c r="F129" s="3" t="s">
        <v>53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54</v>
      </c>
      <c r="F130" s="3" t="s">
        <v>53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54</v>
      </c>
      <c r="F131" s="3" t="s">
        <v>53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54</v>
      </c>
      <c r="F132" s="3" t="s">
        <v>53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54</v>
      </c>
      <c r="F133" s="3" t="s">
        <v>53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54</v>
      </c>
      <c r="F134" s="3" t="s">
        <v>53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54</v>
      </c>
      <c r="F135" s="3" t="s">
        <v>53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54</v>
      </c>
      <c r="F136" s="3" t="s">
        <v>53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54</v>
      </c>
      <c r="F137" s="3" t="s">
        <v>53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54</v>
      </c>
      <c r="F138" s="3" t="s">
        <v>53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54</v>
      </c>
      <c r="F139" s="3" t="s">
        <v>53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54</v>
      </c>
      <c r="F140" s="3" t="s">
        <v>53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54</v>
      </c>
      <c r="F141" s="3" t="s">
        <v>53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54</v>
      </c>
      <c r="F142" s="3" t="s">
        <v>53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54</v>
      </c>
      <c r="F143" s="3" t="s">
        <v>53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54</v>
      </c>
      <c r="F144" s="3" t="s">
        <v>53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54</v>
      </c>
      <c r="F145" s="3" t="s">
        <v>53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54</v>
      </c>
      <c r="F146" s="3" t="s">
        <v>53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54</v>
      </c>
      <c r="F147" s="3" t="s">
        <v>53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54</v>
      </c>
      <c r="F148" s="3" t="s">
        <v>53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54</v>
      </c>
      <c r="F149" s="3" t="s">
        <v>53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54</v>
      </c>
      <c r="F150" s="3" t="s">
        <v>53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54</v>
      </c>
      <c r="F151" s="3" t="s">
        <v>53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54</v>
      </c>
      <c r="F152" s="3" t="s">
        <v>53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54</v>
      </c>
      <c r="F153" s="3" t="s">
        <v>53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54</v>
      </c>
      <c r="F154" s="3" t="s">
        <v>53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54</v>
      </c>
      <c r="F155" s="3" t="s">
        <v>53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54</v>
      </c>
      <c r="F156" s="3" t="s">
        <v>53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54</v>
      </c>
      <c r="F157" s="3" t="s">
        <v>53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54</v>
      </c>
      <c r="F158" s="3" t="s">
        <v>53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54</v>
      </c>
      <c r="F159" s="3" t="s">
        <v>53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54</v>
      </c>
      <c r="F160" s="3" t="s">
        <v>53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54</v>
      </c>
      <c r="F161" s="3" t="s">
        <v>53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54</v>
      </c>
      <c r="F162" s="3" t="s">
        <v>53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54</v>
      </c>
      <c r="F163" s="3" t="s">
        <v>53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54</v>
      </c>
      <c r="F164" s="3" t="s">
        <v>53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54</v>
      </c>
      <c r="F165" s="3" t="s">
        <v>53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54</v>
      </c>
      <c r="F166" s="3" t="s">
        <v>53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54</v>
      </c>
      <c r="F167" s="3" t="s">
        <v>53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54</v>
      </c>
      <c r="F168" s="3" t="s">
        <v>53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54</v>
      </c>
      <c r="F169" s="3" t="s">
        <v>53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54</v>
      </c>
      <c r="F170" s="3" t="s">
        <v>53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54</v>
      </c>
      <c r="F171" s="3" t="s">
        <v>53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54</v>
      </c>
      <c r="F172" s="3" t="s">
        <v>53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54</v>
      </c>
      <c r="F173" s="3" t="s">
        <v>53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54</v>
      </c>
      <c r="F174" s="3" t="s">
        <v>53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54</v>
      </c>
      <c r="F175" s="3" t="s">
        <v>53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54</v>
      </c>
      <c r="F176" s="3" t="s">
        <v>53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54</v>
      </c>
      <c r="F177" s="3" t="s">
        <v>53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54</v>
      </c>
      <c r="F178" s="3" t="s">
        <v>53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54</v>
      </c>
      <c r="F179" s="3" t="s">
        <v>53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54</v>
      </c>
      <c r="F180" s="3" t="s">
        <v>53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54</v>
      </c>
      <c r="F181" s="3" t="s">
        <v>53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54</v>
      </c>
      <c r="F182" s="3" t="s">
        <v>53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54</v>
      </c>
      <c r="F183" s="3" t="s">
        <v>53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54</v>
      </c>
      <c r="F184" s="3" t="s">
        <v>53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54</v>
      </c>
      <c r="F185" s="3" t="s">
        <v>53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54</v>
      </c>
      <c r="F186" s="3" t="s">
        <v>53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54</v>
      </c>
      <c r="F187" s="3" t="s">
        <v>53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54</v>
      </c>
      <c r="F188" s="3" t="s">
        <v>53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2024-01-11T05:11:17Z</dcterms:modified>
</cp:coreProperties>
</file>