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78140DF-FFD4-4F84-901C-34D124E36BD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C17" i="1"/>
  <c r="E21" i="1"/>
  <c r="F21" i="1"/>
  <c r="A21" i="1"/>
  <c r="H20" i="1"/>
  <c r="G11" i="1"/>
  <c r="E14" i="1"/>
  <c r="E15" i="1" s="1"/>
  <c r="Q21" i="1"/>
  <c r="G21" i="1"/>
  <c r="H21" i="1"/>
  <c r="C12" i="1"/>
  <c r="C16" i="1" l="1"/>
  <c r="D18" i="1" s="1"/>
  <c r="C11" i="1"/>
  <c r="O23" i="1" l="1"/>
  <c r="S23" i="1" s="1"/>
  <c r="C15" i="1"/>
  <c r="O22" i="1"/>
  <c r="S22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<sst xmlns="http://schemas.openxmlformats.org/spreadsheetml/2006/main" count="56" uniqueCount="52">
  <si>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</si>
  <si>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</si>
  <si>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</si>
  <si>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</si>
  <si>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</si>
  <si>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</si>
  <si>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</si>
  <si>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</si>
  <si>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</si>
  <si>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</si>
  <si>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</si>
  <si>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</si>
  <si>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</si>
  <si>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</si>
  <si>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</si>
  <si>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</si>
  <si>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</si>
  <si>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</si>
  <si>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</si>
  <si>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</si>
  <si>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</si>
  <si>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</si>
  <si>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</si>
  <si>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</si>
  <si>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</si>
  <si>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</si>
  <si>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</si>
  <si>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</si>
  <si>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</si>
  <si>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</si>
  <si>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</si>
  <si>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</si>
  <si>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</si>
  <si>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</si>
  <si>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</si>
  <si>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</si>
  <si>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</si>
  <si>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</si>
  <si>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</si>
  <si>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</si>
  <si>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</si>
  <si>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</si>
  <si>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G1083-2003</t>
  </si>
  <si>
    <t>G1083-2003_Aql.xls</t>
  </si>
  <si>
    <t>ED</t>
  </si>
  <si>
    <t>Aql</t>
  </si>
  <si>
    <t>VSX</t>
  </si>
  <si>
    <t>IBVS 5920</t>
  </si>
  <si>
    <t>I</t>
  </si>
  <si>
    <t>IBVS 5945</t>
  </si>
  <si>
    <t>V1852 Aql / GSC 1083-2003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</si>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</sst>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V1852 Aql - O-C Diagr.</a:t>
            </a:r>
          </a:p>
        </c:rich>
      </c:tx>
      <c:layout>
        <c:manualLayout>
          <c:xMode val="edge"/>
          <c:yMode val="edge"/>
          <c:x val="0.3443609022556390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1137</c:v>
                </c:pt>
                <c:pt idx="2">
                  <c:v>1525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CB-4113-8DC9-1C453A4E017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1137</c:v>
                </c:pt>
                <c:pt idx="2">
                  <c:v>1525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-4.7689999555586837E-3</c:v>
                </c:pt>
                <c:pt idx="2">
                  <c:v>-5.4249999593594112E-3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CB-4113-8DC9-1C453A4E017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1137</c:v>
                </c:pt>
                <c:pt idx="2">
                  <c:v>1525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CB-4113-8DC9-1C453A4E017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1137</c:v>
                </c:pt>
                <c:pt idx="2">
                  <c:v>1525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CB-4113-8DC9-1C453A4E017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1137</c:v>
                </c:pt>
                <c:pt idx="2">
                  <c:v>1525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CB-4113-8DC9-1C453A4E017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1137</c:v>
                </c:pt>
                <c:pt idx="2">
                  <c:v>1525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CB-4113-8DC9-1C453A4E017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1137</c:v>
                </c:pt>
                <c:pt idx="2">
                  <c:v>1525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CB-4113-8DC9-1C453A4E017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1137</c:v>
                </c:pt>
                <c:pt idx="2">
                  <c:v>1525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-1.1370470717027206E-4</c:v>
                </c:pt>
                <c:pt idx="1">
                  <c:v>-4.3220935678404734E-3</c:v>
                </c:pt>
                <c:pt idx="2">
                  <c:v>-5.7582016399073494E-3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CB-4113-8DC9-1C453A4E017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1137</c:v>
                </c:pt>
                <c:pt idx="2">
                  <c:v>1525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CB-4113-8DC9-1C453A4E0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911552"/>
        <c:axId val="1"/>
      </c:scatterChart>
      <c:valAx>
        <c:axId val="513911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911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0</xdr:row>
      <xdr:rowOff>0</xdr:rowOff>
    </xdr:from>
    <xdr:to>
      <xdr:col>16</xdr:col>
      <xdr:colOff>533400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B403CA1-2A5B-D991-22A9-6684AACB6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5" t="s">
        <v>50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4">
        <v>54338.655999999959</v>
      </c>
      <c r="D7" s="29" t="s">
        <v>46</v>
      </c>
    </row>
    <row r="8" spans="1:7" x14ac:dyDescent="0.2">
      <c r="A8" t="s">
        <v>3</v>
      </c>
      <c r="C8" s="34">
        <v>0.67023699999999997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-1.1370470717027206E-4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-3.7013094640898868E-6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60320.76230509259</v>
      </c>
    </row>
    <row r="15" spans="1:7" x14ac:dyDescent="0.2">
      <c r="A15" s="11" t="s">
        <v>17</v>
      </c>
      <c r="B15" s="9"/>
      <c r="C15" s="12">
        <f ca="1">(C7+C11)+(C8+C12)*INT(MAX(F21:F3533))</f>
        <v>55360.761666798317</v>
      </c>
      <c r="D15" s="13" t="s">
        <v>38</v>
      </c>
      <c r="E15" s="14">
        <f ca="1">ROUND(2*(E14-$C$7)/$C$8,0)/2+E13</f>
        <v>8926.5</v>
      </c>
    </row>
    <row r="16" spans="1:7" x14ac:dyDescent="0.2">
      <c r="A16" s="15" t="s">
        <v>4</v>
      </c>
      <c r="B16" s="9"/>
      <c r="C16" s="16">
        <f ca="1">+C8+C12</f>
        <v>0.67023329869053583</v>
      </c>
      <c r="D16" s="13" t="s">
        <v>39</v>
      </c>
      <c r="E16" s="23">
        <f ca="1">ROUND(2*(E14-$C$15)/$C$16,0)/2+E13</f>
        <v>7401.5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45303.389260389653</v>
      </c>
    </row>
    <row r="18" spans="1:19" ht="14.25" thickTop="1" thickBot="1" x14ac:dyDescent="0.25">
      <c r="A18" s="15" t="s">
        <v>5</v>
      </c>
      <c r="B18" s="9"/>
      <c r="C18" s="18">
        <f ca="1">+C15</f>
        <v>55360.761666798317</v>
      </c>
      <c r="D18" s="19">
        <f ca="1">+C16</f>
        <v>0.67023329869053583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4.0229183420496307E-4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51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54338.655999999959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-1.1370470717027206E-4</v>
      </c>
      <c r="Q21" s="1">
        <f>+C21-15018.5</f>
        <v>39320.155999999959</v>
      </c>
      <c r="S21">
        <f ca="1">+(O21-G21)^2</f>
        <v>1.2928760432677318E-8</v>
      </c>
    </row>
    <row r="22" spans="1:19" x14ac:dyDescent="0.2">
      <c r="A22" s="32" t="s">
        <v>47</v>
      </c>
      <c r="B22" s="33" t="s">
        <v>48</v>
      </c>
      <c r="C22" s="32">
        <v>55100.710700000003</v>
      </c>
      <c r="D22" s="32">
        <v>2.9999999999999997E-4</v>
      </c>
      <c r="E22">
        <f>+(C22-C$7)/C$8</f>
        <v>1136.9928846065561</v>
      </c>
      <c r="F22">
        <f>ROUND(2*E22,0)/2</f>
        <v>1137</v>
      </c>
      <c r="G22">
        <f>+C22-(C$7+F22*C$8)</f>
        <v>-4.7689999555586837E-3</v>
      </c>
      <c r="I22">
        <f>+G22</f>
        <v>-4.7689999555586837E-3</v>
      </c>
      <c r="O22">
        <f ca="1">+C$11+C$12*$F22</f>
        <v>-4.3220935678404734E-3</v>
      </c>
      <c r="Q22" s="1">
        <f>+C22-15018.5</f>
        <v>40082.210700000003</v>
      </c>
      <c r="S22">
        <f ca="1">+(O22-G22)^2</f>
        <v>1.9972531938333936E-7</v>
      </c>
    </row>
    <row r="23" spans="1:19" x14ac:dyDescent="0.2">
      <c r="A23" s="32" t="s">
        <v>49</v>
      </c>
      <c r="B23" s="33" t="s">
        <v>48</v>
      </c>
      <c r="C23" s="32">
        <v>55360.762000000002</v>
      </c>
      <c r="D23" s="32">
        <v>2.0000000000000001E-4</v>
      </c>
      <c r="E23">
        <f>+(C23-C$7)/C$8</f>
        <v>1524.9919058482947</v>
      </c>
      <c r="F23">
        <f>ROUND(2*E23,0)/2</f>
        <v>1525</v>
      </c>
      <c r="G23">
        <f>+C23-(C$7+F23*C$8)</f>
        <v>-5.4249999593594112E-3</v>
      </c>
      <c r="I23">
        <f>+G23</f>
        <v>-5.4249999593594112E-3</v>
      </c>
      <c r="O23">
        <f ca="1">+C$11+C$12*$F23</f>
        <v>-5.7582016399073494E-3</v>
      </c>
      <c r="Q23" s="1">
        <f>+C23-15018.5</f>
        <v>40342.262000000002</v>
      </c>
      <c r="S23">
        <f ca="1">+(O23-G23)^2</f>
        <v>1.1102335991997033E-7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2024-01-11T05:17:43Z</dcterms:modified>
</cp:coreProperties>
</file>