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1B0E2BE-50F6-4B52-A09B-6FED70D86DD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F16" i="1" l="1"/>
  <c r="F17" i="1" s="1"/>
  <c r="D9" i="1"/>
  <c r="C9" i="1"/>
  <c r="Q21" i="1"/>
  <c r="Q51" i="1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79" i="2"/>
  <c r="C7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78" i="2"/>
  <c r="C78" i="2"/>
  <c r="H77" i="2"/>
  <c r="F77" i="2"/>
  <c r="D77" i="2"/>
  <c r="B77" i="2"/>
  <c r="A77" i="2"/>
  <c r="H76" i="2"/>
  <c r="B76" i="2"/>
  <c r="F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79" i="2"/>
  <c r="B79" i="2"/>
  <c r="D79" i="2"/>
  <c r="A7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78" i="2"/>
  <c r="B78" i="2"/>
  <c r="D78" i="2"/>
  <c r="A78" i="2"/>
  <c r="Q91" i="1"/>
  <c r="C17" i="1"/>
  <c r="Q72" i="1"/>
  <c r="Q86" i="1"/>
  <c r="Q87" i="1"/>
  <c r="Q88" i="1"/>
  <c r="Q89" i="1"/>
  <c r="Q90" i="1"/>
  <c r="Q75" i="1"/>
  <c r="Q84" i="1"/>
  <c r="Q82" i="1"/>
  <c r="Q83" i="1"/>
  <c r="Q85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6" i="1"/>
  <c r="Q77" i="1"/>
  <c r="Q78" i="1"/>
  <c r="Q79" i="1"/>
  <c r="Q80" i="1"/>
  <c r="Q81" i="1"/>
  <c r="C7" i="1"/>
  <c r="C8" i="1"/>
  <c r="Q34" i="1"/>
  <c r="E36" i="2"/>
  <c r="E37" i="2"/>
  <c r="E52" i="2"/>
  <c r="E43" i="2"/>
  <c r="E44" i="2"/>
  <c r="E29" i="2"/>
  <c r="E28" i="2"/>
  <c r="E30" i="2"/>
  <c r="E45" i="2"/>
  <c r="E20" i="2"/>
  <c r="E51" i="2"/>
  <c r="E23" i="1"/>
  <c r="E25" i="1"/>
  <c r="E27" i="1"/>
  <c r="F27" i="1"/>
  <c r="E29" i="1"/>
  <c r="F29" i="1"/>
  <c r="G29" i="1"/>
  <c r="H29" i="1"/>
  <c r="E31" i="1"/>
  <c r="F31" i="1"/>
  <c r="E33" i="1"/>
  <c r="F33" i="1"/>
  <c r="E36" i="1"/>
  <c r="F36" i="1"/>
  <c r="E38" i="1"/>
  <c r="E40" i="1"/>
  <c r="F40" i="1"/>
  <c r="E42" i="1"/>
  <c r="F42" i="1"/>
  <c r="E44" i="1"/>
  <c r="F44" i="1"/>
  <c r="E46" i="1"/>
  <c r="E48" i="1"/>
  <c r="F48" i="1"/>
  <c r="E50" i="1"/>
  <c r="F50" i="1"/>
  <c r="E53" i="1"/>
  <c r="F53" i="1"/>
  <c r="E55" i="1"/>
  <c r="F55" i="1"/>
  <c r="G55" i="1"/>
  <c r="H55" i="1"/>
  <c r="E57" i="1"/>
  <c r="F57" i="1"/>
  <c r="E59" i="1"/>
  <c r="F59" i="1"/>
  <c r="E61" i="1"/>
  <c r="F61" i="1"/>
  <c r="E63" i="1"/>
  <c r="F63" i="1"/>
  <c r="G63" i="1"/>
  <c r="H63" i="1"/>
  <c r="E65" i="1"/>
  <c r="F65" i="1"/>
  <c r="E67" i="1"/>
  <c r="F67" i="1"/>
  <c r="E69" i="1"/>
  <c r="F69" i="1"/>
  <c r="E71" i="1"/>
  <c r="F71" i="1"/>
  <c r="G71" i="1"/>
  <c r="H71" i="1"/>
  <c r="E74" i="1"/>
  <c r="F74" i="1"/>
  <c r="E77" i="1"/>
  <c r="F77" i="1"/>
  <c r="E79" i="1"/>
  <c r="F79" i="1"/>
  <c r="E81" i="1"/>
  <c r="F81" i="1"/>
  <c r="G81" i="1"/>
  <c r="H81" i="1"/>
  <c r="E34" i="1"/>
  <c r="F34" i="1"/>
  <c r="E85" i="1"/>
  <c r="F85" i="1"/>
  <c r="E86" i="1"/>
  <c r="F86" i="1"/>
  <c r="E88" i="1"/>
  <c r="F88" i="1"/>
  <c r="G88" i="1"/>
  <c r="I88" i="1"/>
  <c r="E90" i="1"/>
  <c r="F90" i="1"/>
  <c r="E84" i="1"/>
  <c r="F84" i="1"/>
  <c r="E83" i="1"/>
  <c r="F83" i="1"/>
  <c r="E21" i="1"/>
  <c r="G27" i="1"/>
  <c r="H27" i="1"/>
  <c r="G31" i="1"/>
  <c r="H31" i="1"/>
  <c r="G33" i="1"/>
  <c r="H33" i="1"/>
  <c r="G36" i="1"/>
  <c r="H36" i="1"/>
  <c r="G40" i="1"/>
  <c r="H40" i="1"/>
  <c r="G42" i="1"/>
  <c r="H42" i="1"/>
  <c r="G44" i="1"/>
  <c r="H44" i="1"/>
  <c r="G48" i="1"/>
  <c r="H48" i="1"/>
  <c r="G50" i="1"/>
  <c r="H50" i="1"/>
  <c r="G53" i="1"/>
  <c r="H53" i="1"/>
  <c r="G57" i="1"/>
  <c r="H57" i="1"/>
  <c r="G59" i="1"/>
  <c r="H59" i="1"/>
  <c r="G61" i="1"/>
  <c r="H61" i="1"/>
  <c r="G65" i="1"/>
  <c r="H65" i="1"/>
  <c r="G67" i="1"/>
  <c r="H67" i="1"/>
  <c r="G69" i="1"/>
  <c r="H69" i="1"/>
  <c r="G74" i="1"/>
  <c r="H74" i="1"/>
  <c r="G77" i="1"/>
  <c r="H77" i="1"/>
  <c r="G79" i="1"/>
  <c r="H79" i="1"/>
  <c r="G34" i="1"/>
  <c r="I34" i="1"/>
  <c r="G85" i="1"/>
  <c r="I85" i="1"/>
  <c r="G86" i="1"/>
  <c r="I86" i="1"/>
  <c r="G90" i="1"/>
  <c r="I90" i="1"/>
  <c r="G84" i="1"/>
  <c r="I84" i="1"/>
  <c r="G83" i="1"/>
  <c r="I83" i="1"/>
  <c r="E24" i="1"/>
  <c r="E26" i="1"/>
  <c r="F26" i="1"/>
  <c r="G26" i="1"/>
  <c r="H26" i="1"/>
  <c r="E28" i="1"/>
  <c r="F28" i="1"/>
  <c r="G28" i="1"/>
  <c r="H28" i="1"/>
  <c r="E30" i="1"/>
  <c r="F30" i="1"/>
  <c r="G30" i="1"/>
  <c r="H30" i="1"/>
  <c r="E32" i="1"/>
  <c r="E35" i="1"/>
  <c r="F35" i="1"/>
  <c r="G35" i="1"/>
  <c r="H35" i="1"/>
  <c r="E37" i="1"/>
  <c r="F37" i="1"/>
  <c r="G37" i="1"/>
  <c r="H37" i="1"/>
  <c r="E39" i="1"/>
  <c r="F39" i="1"/>
  <c r="G39" i="1"/>
  <c r="H39" i="1"/>
  <c r="E41" i="1"/>
  <c r="F41" i="1"/>
  <c r="G41" i="1"/>
  <c r="H41" i="1"/>
  <c r="E43" i="1"/>
  <c r="F43" i="1"/>
  <c r="G43" i="1"/>
  <c r="H43" i="1"/>
  <c r="E45" i="1"/>
  <c r="F45" i="1"/>
  <c r="G45" i="1"/>
  <c r="H45" i="1"/>
  <c r="E47" i="1"/>
  <c r="F47" i="1"/>
  <c r="G47" i="1"/>
  <c r="H47" i="1"/>
  <c r="E49" i="1"/>
  <c r="F49" i="1"/>
  <c r="G49" i="1"/>
  <c r="H49" i="1"/>
  <c r="E52" i="1"/>
  <c r="F52" i="1"/>
  <c r="G52" i="1"/>
  <c r="H52" i="1"/>
  <c r="E54" i="1"/>
  <c r="E56" i="1"/>
  <c r="F56" i="1"/>
  <c r="G56" i="1"/>
  <c r="H56" i="1"/>
  <c r="E58" i="1"/>
  <c r="F58" i="1"/>
  <c r="G58" i="1"/>
  <c r="H58" i="1"/>
  <c r="E60" i="1"/>
  <c r="F60" i="1"/>
  <c r="G60" i="1"/>
  <c r="H60" i="1"/>
  <c r="E62" i="1"/>
  <c r="E64" i="1"/>
  <c r="F64" i="1"/>
  <c r="G64" i="1"/>
  <c r="H64" i="1"/>
  <c r="E66" i="1"/>
  <c r="F66" i="1"/>
  <c r="G66" i="1"/>
  <c r="H66" i="1"/>
  <c r="E68" i="1"/>
  <c r="F68" i="1"/>
  <c r="G68" i="1"/>
  <c r="H68" i="1"/>
  <c r="E70" i="1"/>
  <c r="F70" i="1"/>
  <c r="G70" i="1"/>
  <c r="H70" i="1"/>
  <c r="E73" i="1"/>
  <c r="E76" i="1"/>
  <c r="F76" i="1"/>
  <c r="G76" i="1"/>
  <c r="H76" i="1"/>
  <c r="E78" i="1"/>
  <c r="E80" i="1"/>
  <c r="E22" i="1"/>
  <c r="F22" i="1"/>
  <c r="G22" i="1"/>
  <c r="H22" i="1"/>
  <c r="E91" i="1"/>
  <c r="F91" i="1"/>
  <c r="G91" i="1"/>
  <c r="K91" i="1"/>
  <c r="E72" i="1"/>
  <c r="F72" i="1"/>
  <c r="G72" i="1"/>
  <c r="I72" i="1"/>
  <c r="E87" i="1"/>
  <c r="F87" i="1"/>
  <c r="G87" i="1"/>
  <c r="I87" i="1"/>
  <c r="E89" i="1"/>
  <c r="E75" i="1"/>
  <c r="F75" i="1"/>
  <c r="G75" i="1"/>
  <c r="I75" i="1"/>
  <c r="E82" i="1"/>
  <c r="F82" i="1"/>
  <c r="G82" i="1"/>
  <c r="I82" i="1"/>
  <c r="E51" i="1"/>
  <c r="F51" i="1"/>
  <c r="G51" i="1"/>
  <c r="I51" i="1"/>
  <c r="E61" i="2"/>
  <c r="E74" i="2"/>
  <c r="E11" i="2"/>
  <c r="E15" i="2"/>
  <c r="E19" i="2"/>
  <c r="E71" i="2"/>
  <c r="E23" i="2"/>
  <c r="E27" i="2"/>
  <c r="E35" i="2"/>
  <c r="E79" i="2"/>
  <c r="E46" i="2"/>
  <c r="E50" i="2"/>
  <c r="E63" i="2"/>
  <c r="E55" i="2"/>
  <c r="E64" i="2"/>
  <c r="E32" i="2"/>
  <c r="E39" i="2"/>
  <c r="E33" i="2"/>
  <c r="E77" i="2"/>
  <c r="E67" i="2"/>
  <c r="F80" i="1"/>
  <c r="G80" i="1"/>
  <c r="E56" i="2"/>
  <c r="E66" i="2"/>
  <c r="E13" i="2"/>
  <c r="F24" i="1"/>
  <c r="G24" i="1"/>
  <c r="H24" i="1"/>
  <c r="F25" i="1"/>
  <c r="G25" i="1"/>
  <c r="H25" i="1"/>
  <c r="E14" i="2"/>
  <c r="E73" i="2"/>
  <c r="E47" i="2"/>
  <c r="E72" i="2"/>
  <c r="E53" i="2"/>
  <c r="F89" i="1"/>
  <c r="G89" i="1"/>
  <c r="I89" i="1"/>
  <c r="E75" i="2"/>
  <c r="E60" i="2"/>
  <c r="F73" i="1"/>
  <c r="G73" i="1"/>
  <c r="H73" i="1"/>
  <c r="F23" i="1"/>
  <c r="G23" i="1"/>
  <c r="H23" i="1"/>
  <c r="E12" i="2"/>
  <c r="E62" i="2"/>
  <c r="E76" i="2"/>
  <c r="F54" i="1"/>
  <c r="G54" i="1"/>
  <c r="H54" i="1"/>
  <c r="E41" i="2"/>
  <c r="F38" i="1"/>
  <c r="G38" i="1"/>
  <c r="H38" i="1"/>
  <c r="E26" i="2"/>
  <c r="E18" i="2"/>
  <c r="E24" i="2"/>
  <c r="E58" i="2"/>
  <c r="E48" i="2"/>
  <c r="E70" i="2"/>
  <c r="F32" i="1"/>
  <c r="G32" i="1"/>
  <c r="H32" i="1"/>
  <c r="E21" i="2"/>
  <c r="E38" i="2"/>
  <c r="E40" i="2"/>
  <c r="E17" i="2"/>
  <c r="E42" i="2"/>
  <c r="E54" i="2"/>
  <c r="E57" i="2"/>
  <c r="E59" i="2"/>
  <c r="E22" i="2"/>
  <c r="F21" i="1"/>
  <c r="G21" i="1"/>
  <c r="H21" i="1"/>
  <c r="E78" i="2"/>
  <c r="F46" i="1"/>
  <c r="G46" i="1"/>
  <c r="H46" i="1"/>
  <c r="E34" i="2"/>
  <c r="F62" i="1"/>
  <c r="G62" i="1"/>
  <c r="H62" i="1"/>
  <c r="E49" i="2"/>
  <c r="E68" i="2"/>
  <c r="E25" i="2"/>
  <c r="E65" i="2"/>
  <c r="F78" i="1"/>
  <c r="G78" i="1"/>
  <c r="H78" i="1"/>
  <c r="E69" i="2"/>
  <c r="E16" i="2"/>
  <c r="E31" i="2"/>
  <c r="H80" i="1"/>
  <c r="C11" i="1"/>
  <c r="C12" i="1"/>
  <c r="C16" i="1" l="1"/>
  <c r="D18" i="1" s="1"/>
  <c r="O51" i="1"/>
  <c r="O86" i="1"/>
  <c r="O21" i="1"/>
  <c r="O90" i="1"/>
  <c r="O91" i="1"/>
  <c r="O85" i="1"/>
  <c r="O84" i="1"/>
  <c r="O82" i="1"/>
  <c r="O89" i="1"/>
  <c r="O87" i="1"/>
  <c r="C15" i="1"/>
  <c r="O88" i="1"/>
  <c r="O83" i="1"/>
  <c r="F18" i="1" l="1"/>
  <c r="F19" i="1" s="1"/>
  <c r="C18" i="1"/>
</calcChain>
</file>

<file path=xl/sharedStrings.xml><?xml version="1.0" encoding="utf-8"?>
<sst xmlns="http://schemas.openxmlformats.org/spreadsheetml/2006/main" count="756" uniqueCount="298">
  <si>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</si>
  <si>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</si>
  <si>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</si>
  <si>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</si>
  <si>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</si>
  <si>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</si>
  <si>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</si>
  <si>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</si>
  <si>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</si>
  <si>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</si>
  <si>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</si>
  <si>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</si>
  <si>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</si>
  <si>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</si>
  <si>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</si>
  <si>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</si>
  <si>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</si>
  <si>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</si>
  <si>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</si>
  <si>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</si>
  <si>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</si>
  <si>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</si>
  <si>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</si>
  <si>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</si>
  <si>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</si>
  <si>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pg</t>
  </si>
  <si>
    <t>MVS 9,111</t>
  </si>
  <si>
    <t>K</t>
  </si>
  <si>
    <t>v</t>
  </si>
  <si>
    <t>B</t>
  </si>
  <si>
    <t>Brno 26</t>
  </si>
  <si>
    <t>Brno 30</t>
  </si>
  <si>
    <t>N</t>
  </si>
  <si>
    <t>Locher K</t>
  </si>
  <si>
    <t>BBSAG Bull.10</t>
  </si>
  <si>
    <t>BBSAG Bull.17</t>
  </si>
  <si>
    <t>Paschke A</t>
  </si>
  <si>
    <t>BBSAG Bull.82</t>
  </si>
  <si>
    <t>BBSAG Bull.111</t>
  </si>
  <si>
    <t>Peter H</t>
  </si>
  <si>
    <t>BBSAG Bull.113</t>
  </si>
  <si>
    <t>BBSAG Bull.115</t>
  </si>
  <si>
    <t># of data points:</t>
  </si>
  <si>
    <t>YZ Aql / GSC 05130-00799</t>
  </si>
  <si>
    <t>EA/SD:</t>
  </si>
  <si>
    <t>My time zone &gt;&gt;&gt;&gt;&gt;</t>
  </si>
  <si>
    <t>(PST=8, PDT=MDT=7, MDT=CST=6, etc.)</t>
  </si>
  <si>
    <t>JD today</t>
  </si>
  <si>
    <t>New Cycle</t>
  </si>
  <si>
    <t>Next ToM</t>
  </si>
  <si>
    <t>IBVS 5745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</si>
  <si>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</si>
  <si>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</si>
  <si>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</si>
  <si>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</si>
  <si>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</si>
  <si>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</si>
  <si>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</si>
  <si>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</si>
  <si>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</si>
  <si>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</si>
  <si>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</si>
  <si>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2426087.581 </t>
  </si>
  <si>
    <t> 21.04.1930 01:56 </t>
  </si>
  <si>
    <t> 1.754 </t>
  </si>
  <si>
    <t>P </t>
  </si>
  <si>
    <t> R.Luthardt </t>
  </si>
  <si>
    <t> MVS 9.113 </t>
  </si>
  <si>
    <t>2428017.412 </t>
  </si>
  <si>
    <t> 02.08.1935 21:53 </t>
  </si>
  <si>
    <t> 1.689 </t>
  </si>
  <si>
    <t>2430199.442 </t>
  </si>
  <si>
    <t> 23.07.1941 22:36 </t>
  </si>
  <si>
    <t> 1.488 </t>
  </si>
  <si>
    <t>2430498.532 </t>
  </si>
  <si>
    <t> 19.05.1942 00:46 </t>
  </si>
  <si>
    <t> 1.514 </t>
  </si>
  <si>
    <t>2432087.329 </t>
  </si>
  <si>
    <t> 23.09.1946 19:53 </t>
  </si>
  <si>
    <t> 1.534 </t>
  </si>
  <si>
    <t>2432442.376 </t>
  </si>
  <si>
    <t> 13.09.1947 21:01 </t>
  </si>
  <si>
    <t> 1.443 </t>
  </si>
  <si>
    <t>2432470.287 </t>
  </si>
  <si>
    <t> 11.10.1947 18:53 </t>
  </si>
  <si>
    <t> 1.317 </t>
  </si>
  <si>
    <t>2432830.306 </t>
  </si>
  <si>
    <t> 05.10.1948 19:20 </t>
  </si>
  <si>
    <t> 1.525 </t>
  </si>
  <si>
    <t>2433185.335 </t>
  </si>
  <si>
    <t> 25.09.1949 20:02 </t>
  </si>
  <si>
    <t> 1.415 </t>
  </si>
  <si>
    <t>2433811.515 </t>
  </si>
  <si>
    <t> 14.06.1951 00:21 </t>
  </si>
  <si>
    <t> 1.431 </t>
  </si>
  <si>
    <t>2433839.512 </t>
  </si>
  <si>
    <t> 12.07.1951 00:17 </t>
  </si>
  <si>
    <t> 1.390 </t>
  </si>
  <si>
    <t>V </t>
  </si>
  <si>
    <t> R.Szafranienc </t>
  </si>
  <si>
    <t> AAC 5.10 </t>
  </si>
  <si>
    <t>2433914.297 </t>
  </si>
  <si>
    <t> 24.09.1951 19:07 </t>
  </si>
  <si>
    <t> 1.409 </t>
  </si>
  <si>
    <t>2434152.492 </t>
  </si>
  <si>
    <t> 19.05.1952 23:48 </t>
  </si>
  <si>
    <t> 1.288 </t>
  </si>
  <si>
    <t>2434222.639 </t>
  </si>
  <si>
    <t> 29.07.1952 03:20 </t>
  </si>
  <si>
    <t> 1.342 </t>
  </si>
  <si>
    <t> AAC 5.51 </t>
  </si>
  <si>
    <t>2434652.488 </t>
  </si>
  <si>
    <t> 01.10.1953 23:42 </t>
  </si>
  <si>
    <t> 1.287 </t>
  </si>
  <si>
    <t> AAC 5.193 </t>
  </si>
  <si>
    <t>2434979.556 </t>
  </si>
  <si>
    <t> 25.08.1954 01:20 </t>
  </si>
  <si>
    <t> 1.254 </t>
  </si>
  <si>
    <t>2435068.218 </t>
  </si>
  <si>
    <t> 21.11.1954 17:13 </t>
  </si>
  <si>
    <t> 1.131 </t>
  </si>
  <si>
    <t>2435306.445 </t>
  </si>
  <si>
    <t> 17.07.1955 22:40 </t>
  </si>
  <si>
    <t> 1.042 </t>
  </si>
  <si>
    <t>2435339.301 </t>
  </si>
  <si>
    <t> 19.08.1955 19:13 </t>
  </si>
  <si>
    <t> 1.187 </t>
  </si>
  <si>
    <t> AA 6.141 </t>
  </si>
  <si>
    <t>2435960.537 </t>
  </si>
  <si>
    <t> 02.05.1957 00:53 </t>
  </si>
  <si>
    <t> 0.931 </t>
  </si>
  <si>
    <t>2436362.542 </t>
  </si>
  <si>
    <t> 08.06.1958 01:00 </t>
  </si>
  <si>
    <t> 1.069 </t>
  </si>
  <si>
    <t> AA 10.69 </t>
  </si>
  <si>
    <t>2436806.344 </t>
  </si>
  <si>
    <t> 25.08.1959 20:15 </t>
  </si>
  <si>
    <t> 0.949 </t>
  </si>
  <si>
    <t>2437105.503 </t>
  </si>
  <si>
    <t> 20.06.1960 00:04 </t>
  </si>
  <si>
    <t> 1.044 </t>
  </si>
  <si>
    <t>2437871.447 </t>
  </si>
  <si>
    <t> 25.07.1962 22:43 </t>
  </si>
  <si>
    <t> 0.637 </t>
  </si>
  <si>
    <t>2437885.456 </t>
  </si>
  <si>
    <t> 08.08.1962 22:56 </t>
  </si>
  <si>
    <t> 0.627 </t>
  </si>
  <si>
    <t>2437904.392 </t>
  </si>
  <si>
    <t> 27.08.1962 21:24 </t>
  </si>
  <si>
    <t> 0.872 </t>
  </si>
  <si>
    <t>2437932.336 </t>
  </si>
  <si>
    <t> 24.09.1962 20:03 </t>
  </si>
  <si>
    <t> 0.778 </t>
  </si>
  <si>
    <t>2437960.298 </t>
  </si>
  <si>
    <t> 22.10.1962 19:09 </t>
  </si>
  <si>
    <t> 0.703 </t>
  </si>
  <si>
    <t>2438142.576 </t>
  </si>
  <si>
    <t> 23.04.1963 01:49 </t>
  </si>
  <si>
    <t> 0.739 </t>
  </si>
  <si>
    <t>2438287.378 </t>
  </si>
  <si>
    <t> 14.09.1963 21:04 </t>
  </si>
  <si>
    <t> 0.682 </t>
  </si>
  <si>
    <t>2438348.268 </t>
  </si>
  <si>
    <t> 14.11.1963 18:25 </t>
  </si>
  <si>
    <t> 0.825 </t>
  </si>
  <si>
    <t>2438530.524 </t>
  </si>
  <si>
    <t> 15.05.1964 00:34 </t>
  </si>
  <si>
    <t> 0.839 </t>
  </si>
  <si>
    <t>2438558.453 </t>
  </si>
  <si>
    <t> 11.06.1964 22:52 </t>
  </si>
  <si>
    <t> 0.731 </t>
  </si>
  <si>
    <t>2438614.433 </t>
  </si>
  <si>
    <t> 06.08.1964 22:23 </t>
  </si>
  <si>
    <t> 0.636 </t>
  </si>
  <si>
    <t>2438941.479 </t>
  </si>
  <si>
    <t> 29.06.1965 23:29 </t>
  </si>
  <si>
    <t> 0.581 </t>
  </si>
  <si>
    <t>2439058.341 </t>
  </si>
  <si>
    <t> 24.10.1965 20:11 </t>
  </si>
  <si>
    <t> 0.621 </t>
  </si>
  <si>
    <t>2439184.667 </t>
  </si>
  <si>
    <t> 28.02.1966 04:00 </t>
  </si>
  <si>
    <t> 0.780 </t>
  </si>
  <si>
    <t>2439670.462 </t>
  </si>
  <si>
    <t> 28.06.1967 23:05 </t>
  </si>
  <si>
    <t> 0.596 </t>
  </si>
  <si>
    <t>2439684.447 </t>
  </si>
  <si>
    <t> 12.07.1967 22:43 </t>
  </si>
  <si>
    <t> 0.562 </t>
  </si>
  <si>
    <t>2439712.398 </t>
  </si>
  <si>
    <t> 09.08.1967 21:33 </t>
  </si>
  <si>
    <t> 0.476 </t>
  </si>
  <si>
    <t>2439913.673 </t>
  </si>
  <si>
    <t> 27.02.1968 04:09 </t>
  </si>
  <si>
    <t> 0.818 </t>
  </si>
  <si>
    <t>2439969.566 </t>
  </si>
  <si>
    <t> 23.04.1968 01:35 </t>
  </si>
  <si>
    <t>2440030.468 </t>
  </si>
  <si>
    <t> 22.06.1968 23:13 </t>
  </si>
  <si>
    <t> 0.791 </t>
  </si>
  <si>
    <t>2440385.495 </t>
  </si>
  <si>
    <t> 12.06.1969 23:52 </t>
  </si>
  <si>
    <t> 0.680 </t>
  </si>
  <si>
    <t>2440483.385 </t>
  </si>
  <si>
    <t> 18.09.1969 21:14 </t>
  </si>
  <si>
    <t> 0.439 </t>
  </si>
  <si>
    <t>2440740.473 </t>
  </si>
  <si>
    <t> 02.06.1970 23:21 </t>
  </si>
  <si>
    <t> 0.519 </t>
  </si>
  <si>
    <t>2441039.564 </t>
  </si>
  <si>
    <t> 29.03.1971 01:32 </t>
  </si>
  <si>
    <t> 0.547 </t>
  </si>
  <si>
    <t>2441240.344 </t>
  </si>
  <si>
    <t> 15.10.1971 20:15 </t>
  </si>
  <si>
    <t> 0.393 </t>
  </si>
  <si>
    <t>2441539.436 </t>
  </si>
  <si>
    <t> 09.08.1972 22:27 </t>
  </si>
  <si>
    <t> 0.421 </t>
  </si>
  <si>
    <t>2441567.376 </t>
  </si>
  <si>
    <t> 06.09.1972 21:01 </t>
  </si>
  <si>
    <t> 0.324 </t>
  </si>
  <si>
    <t>2441894.547 </t>
  </si>
  <si>
    <t> 31.07.1973 01:07 </t>
  </si>
  <si>
    <t> 0.394 </t>
  </si>
  <si>
    <t> K.Locher </t>
  </si>
  <si>
    <t> BBS 10 </t>
  </si>
  <si>
    <t>2441927.389 </t>
  </si>
  <si>
    <t> 01.09.1973 21:20 </t>
  </si>
  <si>
    <t> 0.526 </t>
  </si>
  <si>
    <t>2442151.538 </t>
  </si>
  <si>
    <t> 14.04.1974 00:54 </t>
  </si>
  <si>
    <t> 0.377 </t>
  </si>
  <si>
    <t>2442296.409 </t>
  </si>
  <si>
    <t> 05.09.1974 21:48 </t>
  </si>
  <si>
    <t> 0.389 </t>
  </si>
  <si>
    <t> BBS 17 </t>
  </si>
  <si>
    <t>2442637.381 </t>
  </si>
  <si>
    <t> 12.08.1975 21:08 </t>
  </si>
  <si>
    <t> 0.241 </t>
  </si>
  <si>
    <t>2442740.222 </t>
  </si>
  <si>
    <t> 23.11.1975 17:19 </t>
  </si>
  <si>
    <t> 0.279 </t>
  </si>
  <si>
    <t>2442866.562 </t>
  </si>
  <si>
    <t> 29.03.1976 01:29 </t>
  </si>
  <si>
    <t> 0.452 </t>
  </si>
  <si>
    <t>2442955.466 </t>
  </si>
  <si>
    <t> 25.06.1976 23:11 </t>
  </si>
  <si>
    <t> 0.571 </t>
  </si>
  <si>
    <t>2443254.562 </t>
  </si>
  <si>
    <t> 21.04.1977 01:29 </t>
  </si>
  <si>
    <t> 0.603 </t>
  </si>
  <si>
    <t>2444170.294 </t>
  </si>
  <si>
    <t> 23.10.1979 19:03 </t>
  </si>
  <si>
    <t>2444871.048 </t>
  </si>
  <si>
    <t> 23.09.1981 13:09 </t>
  </si>
  <si>
    <t> 0.276 </t>
  </si>
  <si>
    <t> J.Silhan </t>
  </si>
  <si>
    <t> BRNO 26 </t>
  </si>
  <si>
    <t>2445599.992 </t>
  </si>
  <si>
    <t> 22.09.1983 11:48 </t>
  </si>
  <si>
    <t> 0.252 </t>
  </si>
  <si>
    <t> P.Troubil </t>
  </si>
  <si>
    <t>2446707.37 </t>
  </si>
  <si>
    <t> 03.10.1986 20:52 </t>
  </si>
  <si>
    <t> 0.16 </t>
  </si>
  <si>
    <t> A.Paschke </t>
  </si>
  <si>
    <t> BBS 82 </t>
  </si>
  <si>
    <t>2447053.164 </t>
  </si>
  <si>
    <t> 14.09.1987 15:56 </t>
  </si>
  <si>
    <t> 0.160 </t>
  </si>
  <si>
    <t> P.Kucera </t>
  </si>
  <si>
    <t> BRNO 30 </t>
  </si>
  <si>
    <t>2450324.096 </t>
  </si>
  <si>
    <t> 28.08.1996 14:18 </t>
  </si>
  <si>
    <t> 0.082 </t>
  </si>
  <si>
    <t> H.Peter </t>
  </si>
  <si>
    <t> BBS 113 </t>
  </si>
  <si>
    <t>2450352.133 </t>
  </si>
  <si>
    <t> 25.09.1996 15:11 </t>
  </si>
  <si>
    <t>2450375.487 </t>
  </si>
  <si>
    <t> 18.10.1996 23:41 </t>
  </si>
  <si>
    <t> 0.071 </t>
  </si>
  <si>
    <t>2450665.205 </t>
  </si>
  <si>
    <t> 04.08.1997 16:55 </t>
  </si>
  <si>
    <t> BBS 115 </t>
  </si>
  <si>
    <t>2451071.6657 </t>
  </si>
  <si>
    <t> 15.09.1998 03:58 </t>
  </si>
  <si>
    <t> -0.0079 </t>
  </si>
  <si>
    <t>E </t>
  </si>
  <si>
    <t>?</t>
  </si>
  <si>
    <t> Smith &amp; Caton </t>
  </si>
  <si>
    <t>IBVS 5745 </t>
  </si>
  <si>
    <t>s5</t>
  </si>
  <si>
    <t>s6</t>
  </si>
  <si>
    <t>s7</t>
  </si>
  <si>
    <t>Start of linear fit &gt;&gt;&gt;&gt;&gt;&gt;&gt;&gt;&gt;&gt;&gt;&gt;&gt;&gt;&gt;&gt;&gt;&gt;&gt;&gt;&gt;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</si>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</sst>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12" fillId="0" borderId="0" xfId="0" applyFont="1" applyAlignment="1"/>
    <xf numFmtId="0" fontId="13" fillId="0" borderId="0" xfId="0" applyFont="1" applyAlignment="1"/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5" fillId="2" borderId="12" xfId="7" applyFill="1" applyBorder="1" applyAlignment="1" applyProtection="1">
      <alignment horizontal="right" vertical="top" wrapText="1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11" fillId="0" borderId="0" xfId="0" applyFont="1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YZ Aql - O-C Diagr.</a:t>
            </a:r>
          </a:p>
        </c:rich>
      </c:tx>
      <c:layout>
        <c:manualLayout>
          <c:xMode val="edge"/>
          <c:yMode val="edge"/>
          <c:x val="0.3741258741258741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86013986013987"/>
          <c:y val="0.14860681114551083"/>
          <c:w val="0.80769230769230771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-1741</c:v>
                </c:pt>
                <c:pt idx="1">
                  <c:v>-1328</c:v>
                </c:pt>
                <c:pt idx="2">
                  <c:v>-861</c:v>
                </c:pt>
                <c:pt idx="3">
                  <c:v>-797</c:v>
                </c:pt>
                <c:pt idx="4">
                  <c:v>-457</c:v>
                </c:pt>
                <c:pt idx="5">
                  <c:v>-381</c:v>
                </c:pt>
                <c:pt idx="6">
                  <c:v>-375</c:v>
                </c:pt>
                <c:pt idx="7">
                  <c:v>-298</c:v>
                </c:pt>
                <c:pt idx="8">
                  <c:v>-222</c:v>
                </c:pt>
                <c:pt idx="9">
                  <c:v>-88</c:v>
                </c:pt>
                <c:pt idx="10">
                  <c:v>-82</c:v>
                </c:pt>
                <c:pt idx="11">
                  <c:v>-66</c:v>
                </c:pt>
                <c:pt idx="12">
                  <c:v>-15</c:v>
                </c:pt>
                <c:pt idx="13">
                  <c:v>0</c:v>
                </c:pt>
                <c:pt idx="14">
                  <c:v>0</c:v>
                </c:pt>
                <c:pt idx="15">
                  <c:v>92</c:v>
                </c:pt>
                <c:pt idx="16">
                  <c:v>162</c:v>
                </c:pt>
                <c:pt idx="17">
                  <c:v>181</c:v>
                </c:pt>
                <c:pt idx="18">
                  <c:v>232</c:v>
                </c:pt>
                <c:pt idx="19">
                  <c:v>239</c:v>
                </c:pt>
                <c:pt idx="20">
                  <c:v>372</c:v>
                </c:pt>
                <c:pt idx="21">
                  <c:v>458</c:v>
                </c:pt>
                <c:pt idx="22">
                  <c:v>553</c:v>
                </c:pt>
                <c:pt idx="23">
                  <c:v>617</c:v>
                </c:pt>
                <c:pt idx="24">
                  <c:v>781</c:v>
                </c:pt>
                <c:pt idx="25">
                  <c:v>784</c:v>
                </c:pt>
                <c:pt idx="26">
                  <c:v>788</c:v>
                </c:pt>
                <c:pt idx="27">
                  <c:v>794</c:v>
                </c:pt>
                <c:pt idx="28">
                  <c:v>800</c:v>
                </c:pt>
                <c:pt idx="29">
                  <c:v>839</c:v>
                </c:pt>
                <c:pt idx="30">
                  <c:v>870</c:v>
                </c:pt>
                <c:pt idx="31">
                  <c:v>883</c:v>
                </c:pt>
                <c:pt idx="32">
                  <c:v>922</c:v>
                </c:pt>
                <c:pt idx="33">
                  <c:v>928</c:v>
                </c:pt>
                <c:pt idx="34">
                  <c:v>940</c:v>
                </c:pt>
                <c:pt idx="35">
                  <c:v>1010</c:v>
                </c:pt>
                <c:pt idx="36">
                  <c:v>1035</c:v>
                </c:pt>
                <c:pt idx="37">
                  <c:v>1062</c:v>
                </c:pt>
                <c:pt idx="38">
                  <c:v>1166</c:v>
                </c:pt>
                <c:pt idx="39">
                  <c:v>1169</c:v>
                </c:pt>
                <c:pt idx="40">
                  <c:v>1175</c:v>
                </c:pt>
                <c:pt idx="41">
                  <c:v>1218</c:v>
                </c:pt>
                <c:pt idx="42">
                  <c:v>1230</c:v>
                </c:pt>
                <c:pt idx="43">
                  <c:v>1243</c:v>
                </c:pt>
                <c:pt idx="44">
                  <c:v>1319</c:v>
                </c:pt>
                <c:pt idx="45">
                  <c:v>1340</c:v>
                </c:pt>
                <c:pt idx="46">
                  <c:v>1395</c:v>
                </c:pt>
                <c:pt idx="47">
                  <c:v>1459</c:v>
                </c:pt>
                <c:pt idx="48">
                  <c:v>1502</c:v>
                </c:pt>
                <c:pt idx="49">
                  <c:v>1566</c:v>
                </c:pt>
                <c:pt idx="50">
                  <c:v>1572</c:v>
                </c:pt>
                <c:pt idx="51">
                  <c:v>1642</c:v>
                </c:pt>
                <c:pt idx="52">
                  <c:v>1649</c:v>
                </c:pt>
                <c:pt idx="53">
                  <c:v>1697</c:v>
                </c:pt>
                <c:pt idx="54">
                  <c:v>1728</c:v>
                </c:pt>
                <c:pt idx="55">
                  <c:v>1801</c:v>
                </c:pt>
                <c:pt idx="56">
                  <c:v>1823</c:v>
                </c:pt>
                <c:pt idx="57">
                  <c:v>1850</c:v>
                </c:pt>
                <c:pt idx="58">
                  <c:v>1869</c:v>
                </c:pt>
                <c:pt idx="59">
                  <c:v>1933</c:v>
                </c:pt>
                <c:pt idx="60">
                  <c:v>2129</c:v>
                </c:pt>
                <c:pt idx="61">
                  <c:v>2279</c:v>
                </c:pt>
                <c:pt idx="62">
                  <c:v>2435</c:v>
                </c:pt>
                <c:pt idx="63">
                  <c:v>2672</c:v>
                </c:pt>
                <c:pt idx="64">
                  <c:v>2746</c:v>
                </c:pt>
                <c:pt idx="65">
                  <c:v>3359</c:v>
                </c:pt>
                <c:pt idx="66">
                  <c:v>3446</c:v>
                </c:pt>
                <c:pt idx="67">
                  <c:v>3452</c:v>
                </c:pt>
                <c:pt idx="68">
                  <c:v>3457</c:v>
                </c:pt>
                <c:pt idx="69">
                  <c:v>3519</c:v>
                </c:pt>
                <c:pt idx="70">
                  <c:v>3606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-0.58370000000286382</c:v>
                </c:pt>
                <c:pt idx="1">
                  <c:v>-0.41260000000329455</c:v>
                </c:pt>
                <c:pt idx="2">
                  <c:v>-0.34670000000551227</c:v>
                </c:pt>
                <c:pt idx="3">
                  <c:v>-0.28390000000217697</c:v>
                </c:pt>
                <c:pt idx="4">
                  <c:v>-6.8900000002031447E-2</c:v>
                </c:pt>
                <c:pt idx="5">
                  <c:v>-0.11670000000231084</c:v>
                </c:pt>
                <c:pt idx="6">
                  <c:v>-0.23950000000331784</c:v>
                </c:pt>
                <c:pt idx="7">
                  <c:v>1.2399999992339872E-2</c:v>
                </c:pt>
                <c:pt idx="8">
                  <c:v>-5.340000000433065E-2</c:v>
                </c:pt>
                <c:pt idx="9">
                  <c:v>3.8399999997636769E-2</c:v>
                </c:pt>
                <c:pt idx="10">
                  <c:v>1.6000000032363459E-3</c:v>
                </c:pt>
                <c:pt idx="11">
                  <c:v>2.9799999996612314E-2</c:v>
                </c:pt>
                <c:pt idx="12">
                  <c:v>-6.2500000007275958E-2</c:v>
                </c:pt>
                <c:pt idx="14">
                  <c:v>0</c:v>
                </c:pt>
                <c:pt idx="15">
                  <c:v>-2.6000000070780516E-3</c:v>
                </c:pt>
                <c:pt idx="16">
                  <c:v>4.3999999907100573E-3</c:v>
                </c:pt>
                <c:pt idx="17">
                  <c:v>-0.1073000000033062</c:v>
                </c:pt>
                <c:pt idx="18">
                  <c:v>-0.16760000000067521</c:v>
                </c:pt>
                <c:pt idx="19">
                  <c:v>-1.7700000003969762E-2</c:v>
                </c:pt>
                <c:pt idx="20">
                  <c:v>-0.19760000000678701</c:v>
                </c:pt>
                <c:pt idx="21">
                  <c:v>-1.0399999999208376E-2</c:v>
                </c:pt>
                <c:pt idx="22">
                  <c:v>-7.6900000007299241E-2</c:v>
                </c:pt>
                <c:pt idx="23">
                  <c:v>5.4899999995541293E-2</c:v>
                </c:pt>
                <c:pt idx="24">
                  <c:v>-0.25830000000132713</c:v>
                </c:pt>
                <c:pt idx="25">
                  <c:v>-0.26620000000548316</c:v>
                </c:pt>
                <c:pt idx="26">
                  <c:v>-1.9400000004679896E-2</c:v>
                </c:pt>
                <c:pt idx="27">
                  <c:v>-0.1091999999989639</c:v>
                </c:pt>
                <c:pt idx="28">
                  <c:v>-0.18100000000413274</c:v>
                </c:pt>
                <c:pt idx="29">
                  <c:v>-0.12269999999989523</c:v>
                </c:pt>
                <c:pt idx="31">
                  <c:v>-1.1900000004970934E-2</c:v>
                </c:pt>
                <c:pt idx="32">
                  <c:v>2.4399999994784594E-2</c:v>
                </c:pt>
                <c:pt idx="33">
                  <c:v>-8.0399999998917338E-2</c:v>
                </c:pt>
                <c:pt idx="34">
                  <c:v>-0.16800000000512227</c:v>
                </c:pt>
                <c:pt idx="35">
                  <c:v>-0.1830000000045402</c:v>
                </c:pt>
                <c:pt idx="36">
                  <c:v>-0.12850000000617001</c:v>
                </c:pt>
                <c:pt idx="37">
                  <c:v>4.5399999995424878E-2</c:v>
                </c:pt>
                <c:pt idx="38">
                  <c:v>-7.8800000002956949E-2</c:v>
                </c:pt>
                <c:pt idx="39">
                  <c:v>-0.11070000000472646</c:v>
                </c:pt>
                <c:pt idx="40">
                  <c:v>-0.19350000000122236</c:v>
                </c:pt>
                <c:pt idx="41">
                  <c:v>0.17259999999805586</c:v>
                </c:pt>
                <c:pt idx="42">
                  <c:v>-2.0000000004074536E-3</c:v>
                </c:pt>
                <c:pt idx="43">
                  <c:v>0.16010000000096625</c:v>
                </c:pt>
                <c:pt idx="44">
                  <c:v>9.2299999996612314E-2</c:v>
                </c:pt>
                <c:pt idx="45">
                  <c:v>-0.13599999999860302</c:v>
                </c:pt>
                <c:pt idx="46">
                  <c:v>-2.4500000006810296E-2</c:v>
                </c:pt>
                <c:pt idx="47">
                  <c:v>3.9299999996728729E-2</c:v>
                </c:pt>
                <c:pt idx="48">
                  <c:v>-8.960000000661239E-2</c:v>
                </c:pt>
                <c:pt idx="49">
                  <c:v>-2.4799999999231659E-2</c:v>
                </c:pt>
                <c:pt idx="50">
                  <c:v>-0.11860000000888249</c:v>
                </c:pt>
                <c:pt idx="52">
                  <c:v>0.12730000000010477</c:v>
                </c:pt>
                <c:pt idx="53">
                  <c:v>5.8999999964726157E-3</c:v>
                </c:pt>
                <c:pt idx="55">
                  <c:v>-7.0299999999406282E-2</c:v>
                </c:pt>
                <c:pt idx="56">
                  <c:v>-1.9899999999324791E-2</c:v>
                </c:pt>
                <c:pt idx="57">
                  <c:v>0.16799999999784632</c:v>
                </c:pt>
                <c:pt idx="58">
                  <c:v>0.29829999999492429</c:v>
                </c:pt>
                <c:pt idx="59">
                  <c:v>0.36709999999584397</c:v>
                </c:pt>
                <c:pt idx="60">
                  <c:v>0.3283000000010361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BC-422F-B8DD-3DEEE3ABF2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-1741</c:v>
                </c:pt>
                <c:pt idx="1">
                  <c:v>-1328</c:v>
                </c:pt>
                <c:pt idx="2">
                  <c:v>-861</c:v>
                </c:pt>
                <c:pt idx="3">
                  <c:v>-797</c:v>
                </c:pt>
                <c:pt idx="4">
                  <c:v>-457</c:v>
                </c:pt>
                <c:pt idx="5">
                  <c:v>-381</c:v>
                </c:pt>
                <c:pt idx="6">
                  <c:v>-375</c:v>
                </c:pt>
                <c:pt idx="7">
                  <c:v>-298</c:v>
                </c:pt>
                <c:pt idx="8">
                  <c:v>-222</c:v>
                </c:pt>
                <c:pt idx="9">
                  <c:v>-88</c:v>
                </c:pt>
                <c:pt idx="10">
                  <c:v>-82</c:v>
                </c:pt>
                <c:pt idx="11">
                  <c:v>-66</c:v>
                </c:pt>
                <c:pt idx="12">
                  <c:v>-15</c:v>
                </c:pt>
                <c:pt idx="13">
                  <c:v>0</c:v>
                </c:pt>
                <c:pt idx="14">
                  <c:v>0</c:v>
                </c:pt>
                <c:pt idx="15">
                  <c:v>92</c:v>
                </c:pt>
                <c:pt idx="16">
                  <c:v>162</c:v>
                </c:pt>
                <c:pt idx="17">
                  <c:v>181</c:v>
                </c:pt>
                <c:pt idx="18">
                  <c:v>232</c:v>
                </c:pt>
                <c:pt idx="19">
                  <c:v>239</c:v>
                </c:pt>
                <c:pt idx="20">
                  <c:v>372</c:v>
                </c:pt>
                <c:pt idx="21">
                  <c:v>458</c:v>
                </c:pt>
                <c:pt idx="22">
                  <c:v>553</c:v>
                </c:pt>
                <c:pt idx="23">
                  <c:v>617</c:v>
                </c:pt>
                <c:pt idx="24">
                  <c:v>781</c:v>
                </c:pt>
                <c:pt idx="25">
                  <c:v>784</c:v>
                </c:pt>
                <c:pt idx="26">
                  <c:v>788</c:v>
                </c:pt>
                <c:pt idx="27">
                  <c:v>794</c:v>
                </c:pt>
                <c:pt idx="28">
                  <c:v>800</c:v>
                </c:pt>
                <c:pt idx="29">
                  <c:v>839</c:v>
                </c:pt>
                <c:pt idx="30">
                  <c:v>870</c:v>
                </c:pt>
                <c:pt idx="31">
                  <c:v>883</c:v>
                </c:pt>
                <c:pt idx="32">
                  <c:v>922</c:v>
                </c:pt>
                <c:pt idx="33">
                  <c:v>928</c:v>
                </c:pt>
                <c:pt idx="34">
                  <c:v>940</c:v>
                </c:pt>
                <c:pt idx="35">
                  <c:v>1010</c:v>
                </c:pt>
                <c:pt idx="36">
                  <c:v>1035</c:v>
                </c:pt>
                <c:pt idx="37">
                  <c:v>1062</c:v>
                </c:pt>
                <c:pt idx="38">
                  <c:v>1166</c:v>
                </c:pt>
                <c:pt idx="39">
                  <c:v>1169</c:v>
                </c:pt>
                <c:pt idx="40">
                  <c:v>1175</c:v>
                </c:pt>
                <c:pt idx="41">
                  <c:v>1218</c:v>
                </c:pt>
                <c:pt idx="42">
                  <c:v>1230</c:v>
                </c:pt>
                <c:pt idx="43">
                  <c:v>1243</c:v>
                </c:pt>
                <c:pt idx="44">
                  <c:v>1319</c:v>
                </c:pt>
                <c:pt idx="45">
                  <c:v>1340</c:v>
                </c:pt>
                <c:pt idx="46">
                  <c:v>1395</c:v>
                </c:pt>
                <c:pt idx="47">
                  <c:v>1459</c:v>
                </c:pt>
                <c:pt idx="48">
                  <c:v>1502</c:v>
                </c:pt>
                <c:pt idx="49">
                  <c:v>1566</c:v>
                </c:pt>
                <c:pt idx="50">
                  <c:v>1572</c:v>
                </c:pt>
                <c:pt idx="51">
                  <c:v>1642</c:v>
                </c:pt>
                <c:pt idx="52">
                  <c:v>1649</c:v>
                </c:pt>
                <c:pt idx="53">
                  <c:v>1697</c:v>
                </c:pt>
                <c:pt idx="54">
                  <c:v>1728</c:v>
                </c:pt>
                <c:pt idx="55">
                  <c:v>1801</c:v>
                </c:pt>
                <c:pt idx="56">
                  <c:v>1823</c:v>
                </c:pt>
                <c:pt idx="57">
                  <c:v>1850</c:v>
                </c:pt>
                <c:pt idx="58">
                  <c:v>1869</c:v>
                </c:pt>
                <c:pt idx="59">
                  <c:v>1933</c:v>
                </c:pt>
                <c:pt idx="60">
                  <c:v>2129</c:v>
                </c:pt>
                <c:pt idx="61">
                  <c:v>2279</c:v>
                </c:pt>
                <c:pt idx="62">
                  <c:v>2435</c:v>
                </c:pt>
                <c:pt idx="63">
                  <c:v>2672</c:v>
                </c:pt>
                <c:pt idx="64">
                  <c:v>2746</c:v>
                </c:pt>
                <c:pt idx="65">
                  <c:v>3359</c:v>
                </c:pt>
                <c:pt idx="66">
                  <c:v>3446</c:v>
                </c:pt>
                <c:pt idx="67">
                  <c:v>3452</c:v>
                </c:pt>
                <c:pt idx="68">
                  <c:v>3457</c:v>
                </c:pt>
                <c:pt idx="69">
                  <c:v>3519</c:v>
                </c:pt>
                <c:pt idx="70">
                  <c:v>3606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3">
                  <c:v>0</c:v>
                </c:pt>
                <c:pt idx="30">
                  <c:v>-0.16200000000389991</c:v>
                </c:pt>
                <c:pt idx="51">
                  <c:v>-8.6000000010244548E-3</c:v>
                </c:pt>
                <c:pt idx="54">
                  <c:v>3.5599999995611142E-2</c:v>
                </c:pt>
                <c:pt idx="61">
                  <c:v>0.23730000000068685</c:v>
                </c:pt>
                <c:pt idx="62">
                  <c:v>0.30249999999796273</c:v>
                </c:pt>
                <c:pt idx="63">
                  <c:v>0.34539999999833526</c:v>
                </c:pt>
                <c:pt idx="64">
                  <c:v>0.38919999999779975</c:v>
                </c:pt>
                <c:pt idx="65">
                  <c:v>0.8052999999927124</c:v>
                </c:pt>
                <c:pt idx="66">
                  <c:v>0.71119999999791617</c:v>
                </c:pt>
                <c:pt idx="67">
                  <c:v>0.7143999999971129</c:v>
                </c:pt>
                <c:pt idx="68">
                  <c:v>0.70689999999740394</c:v>
                </c:pt>
                <c:pt idx="69">
                  <c:v>0.74229999999806751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BC-422F-B8DD-3DEEE3ABF2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-1741</c:v>
                </c:pt>
                <c:pt idx="1">
                  <c:v>-1328</c:v>
                </c:pt>
                <c:pt idx="2">
                  <c:v>-861</c:v>
                </c:pt>
                <c:pt idx="3">
                  <c:v>-797</c:v>
                </c:pt>
                <c:pt idx="4">
                  <c:v>-457</c:v>
                </c:pt>
                <c:pt idx="5">
                  <c:v>-381</c:v>
                </c:pt>
                <c:pt idx="6">
                  <c:v>-375</c:v>
                </c:pt>
                <c:pt idx="7">
                  <c:v>-298</c:v>
                </c:pt>
                <c:pt idx="8">
                  <c:v>-222</c:v>
                </c:pt>
                <c:pt idx="9">
                  <c:v>-88</c:v>
                </c:pt>
                <c:pt idx="10">
                  <c:v>-82</c:v>
                </c:pt>
                <c:pt idx="11">
                  <c:v>-66</c:v>
                </c:pt>
                <c:pt idx="12">
                  <c:v>-15</c:v>
                </c:pt>
                <c:pt idx="13">
                  <c:v>0</c:v>
                </c:pt>
                <c:pt idx="14">
                  <c:v>0</c:v>
                </c:pt>
                <c:pt idx="15">
                  <c:v>92</c:v>
                </c:pt>
                <c:pt idx="16">
                  <c:v>162</c:v>
                </c:pt>
                <c:pt idx="17">
                  <c:v>181</c:v>
                </c:pt>
                <c:pt idx="18">
                  <c:v>232</c:v>
                </c:pt>
                <c:pt idx="19">
                  <c:v>239</c:v>
                </c:pt>
                <c:pt idx="20">
                  <c:v>372</c:v>
                </c:pt>
                <c:pt idx="21">
                  <c:v>458</c:v>
                </c:pt>
                <c:pt idx="22">
                  <c:v>553</c:v>
                </c:pt>
                <c:pt idx="23">
                  <c:v>617</c:v>
                </c:pt>
                <c:pt idx="24">
                  <c:v>781</c:v>
                </c:pt>
                <c:pt idx="25">
                  <c:v>784</c:v>
                </c:pt>
                <c:pt idx="26">
                  <c:v>788</c:v>
                </c:pt>
                <c:pt idx="27">
                  <c:v>794</c:v>
                </c:pt>
                <c:pt idx="28">
                  <c:v>800</c:v>
                </c:pt>
                <c:pt idx="29">
                  <c:v>839</c:v>
                </c:pt>
                <c:pt idx="30">
                  <c:v>870</c:v>
                </c:pt>
                <c:pt idx="31">
                  <c:v>883</c:v>
                </c:pt>
                <c:pt idx="32">
                  <c:v>922</c:v>
                </c:pt>
                <c:pt idx="33">
                  <c:v>928</c:v>
                </c:pt>
                <c:pt idx="34">
                  <c:v>940</c:v>
                </c:pt>
                <c:pt idx="35">
                  <c:v>1010</c:v>
                </c:pt>
                <c:pt idx="36">
                  <c:v>1035</c:v>
                </c:pt>
                <c:pt idx="37">
                  <c:v>1062</c:v>
                </c:pt>
                <c:pt idx="38">
                  <c:v>1166</c:v>
                </c:pt>
                <c:pt idx="39">
                  <c:v>1169</c:v>
                </c:pt>
                <c:pt idx="40">
                  <c:v>1175</c:v>
                </c:pt>
                <c:pt idx="41">
                  <c:v>1218</c:v>
                </c:pt>
                <c:pt idx="42">
                  <c:v>1230</c:v>
                </c:pt>
                <c:pt idx="43">
                  <c:v>1243</c:v>
                </c:pt>
                <c:pt idx="44">
                  <c:v>1319</c:v>
                </c:pt>
                <c:pt idx="45">
                  <c:v>1340</c:v>
                </c:pt>
                <c:pt idx="46">
                  <c:v>1395</c:v>
                </c:pt>
                <c:pt idx="47">
                  <c:v>1459</c:v>
                </c:pt>
                <c:pt idx="48">
                  <c:v>1502</c:v>
                </c:pt>
                <c:pt idx="49">
                  <c:v>1566</c:v>
                </c:pt>
                <c:pt idx="50">
                  <c:v>1572</c:v>
                </c:pt>
                <c:pt idx="51">
                  <c:v>1642</c:v>
                </c:pt>
                <c:pt idx="52">
                  <c:v>1649</c:v>
                </c:pt>
                <c:pt idx="53">
                  <c:v>1697</c:v>
                </c:pt>
                <c:pt idx="54">
                  <c:v>1728</c:v>
                </c:pt>
                <c:pt idx="55">
                  <c:v>1801</c:v>
                </c:pt>
                <c:pt idx="56">
                  <c:v>1823</c:v>
                </c:pt>
                <c:pt idx="57">
                  <c:v>1850</c:v>
                </c:pt>
                <c:pt idx="58">
                  <c:v>1869</c:v>
                </c:pt>
                <c:pt idx="59">
                  <c:v>1933</c:v>
                </c:pt>
                <c:pt idx="60">
                  <c:v>2129</c:v>
                </c:pt>
                <c:pt idx="61">
                  <c:v>2279</c:v>
                </c:pt>
                <c:pt idx="62">
                  <c:v>2435</c:v>
                </c:pt>
                <c:pt idx="63">
                  <c:v>2672</c:v>
                </c:pt>
                <c:pt idx="64">
                  <c:v>2746</c:v>
                </c:pt>
                <c:pt idx="65">
                  <c:v>3359</c:v>
                </c:pt>
                <c:pt idx="66">
                  <c:v>3446</c:v>
                </c:pt>
                <c:pt idx="67">
                  <c:v>3452</c:v>
                </c:pt>
                <c:pt idx="68">
                  <c:v>3457</c:v>
                </c:pt>
                <c:pt idx="69">
                  <c:v>3519</c:v>
                </c:pt>
                <c:pt idx="70">
                  <c:v>3606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BC-422F-B8DD-3DEEE3ABF2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-1741</c:v>
                </c:pt>
                <c:pt idx="1">
                  <c:v>-1328</c:v>
                </c:pt>
                <c:pt idx="2">
                  <c:v>-861</c:v>
                </c:pt>
                <c:pt idx="3">
                  <c:v>-797</c:v>
                </c:pt>
                <c:pt idx="4">
                  <c:v>-457</c:v>
                </c:pt>
                <c:pt idx="5">
                  <c:v>-381</c:v>
                </c:pt>
                <c:pt idx="6">
                  <c:v>-375</c:v>
                </c:pt>
                <c:pt idx="7">
                  <c:v>-298</c:v>
                </c:pt>
                <c:pt idx="8">
                  <c:v>-222</c:v>
                </c:pt>
                <c:pt idx="9">
                  <c:v>-88</c:v>
                </c:pt>
                <c:pt idx="10">
                  <c:v>-82</c:v>
                </c:pt>
                <c:pt idx="11">
                  <c:v>-66</c:v>
                </c:pt>
                <c:pt idx="12">
                  <c:v>-15</c:v>
                </c:pt>
                <c:pt idx="13">
                  <c:v>0</c:v>
                </c:pt>
                <c:pt idx="14">
                  <c:v>0</c:v>
                </c:pt>
                <c:pt idx="15">
                  <c:v>92</c:v>
                </c:pt>
                <c:pt idx="16">
                  <c:v>162</c:v>
                </c:pt>
                <c:pt idx="17">
                  <c:v>181</c:v>
                </c:pt>
                <c:pt idx="18">
                  <c:v>232</c:v>
                </c:pt>
                <c:pt idx="19">
                  <c:v>239</c:v>
                </c:pt>
                <c:pt idx="20">
                  <c:v>372</c:v>
                </c:pt>
                <c:pt idx="21">
                  <c:v>458</c:v>
                </c:pt>
                <c:pt idx="22">
                  <c:v>553</c:v>
                </c:pt>
                <c:pt idx="23">
                  <c:v>617</c:v>
                </c:pt>
                <c:pt idx="24">
                  <c:v>781</c:v>
                </c:pt>
                <c:pt idx="25">
                  <c:v>784</c:v>
                </c:pt>
                <c:pt idx="26">
                  <c:v>788</c:v>
                </c:pt>
                <c:pt idx="27">
                  <c:v>794</c:v>
                </c:pt>
                <c:pt idx="28">
                  <c:v>800</c:v>
                </c:pt>
                <c:pt idx="29">
                  <c:v>839</c:v>
                </c:pt>
                <c:pt idx="30">
                  <c:v>870</c:v>
                </c:pt>
                <c:pt idx="31">
                  <c:v>883</c:v>
                </c:pt>
                <c:pt idx="32">
                  <c:v>922</c:v>
                </c:pt>
                <c:pt idx="33">
                  <c:v>928</c:v>
                </c:pt>
                <c:pt idx="34">
                  <c:v>940</c:v>
                </c:pt>
                <c:pt idx="35">
                  <c:v>1010</c:v>
                </c:pt>
                <c:pt idx="36">
                  <c:v>1035</c:v>
                </c:pt>
                <c:pt idx="37">
                  <c:v>1062</c:v>
                </c:pt>
                <c:pt idx="38">
                  <c:v>1166</c:v>
                </c:pt>
                <c:pt idx="39">
                  <c:v>1169</c:v>
                </c:pt>
                <c:pt idx="40">
                  <c:v>1175</c:v>
                </c:pt>
                <c:pt idx="41">
                  <c:v>1218</c:v>
                </c:pt>
                <c:pt idx="42">
                  <c:v>1230</c:v>
                </c:pt>
                <c:pt idx="43">
                  <c:v>1243</c:v>
                </c:pt>
                <c:pt idx="44">
                  <c:v>1319</c:v>
                </c:pt>
                <c:pt idx="45">
                  <c:v>1340</c:v>
                </c:pt>
                <c:pt idx="46">
                  <c:v>1395</c:v>
                </c:pt>
                <c:pt idx="47">
                  <c:v>1459</c:v>
                </c:pt>
                <c:pt idx="48">
                  <c:v>1502</c:v>
                </c:pt>
                <c:pt idx="49">
                  <c:v>1566</c:v>
                </c:pt>
                <c:pt idx="50">
                  <c:v>1572</c:v>
                </c:pt>
                <c:pt idx="51">
                  <c:v>1642</c:v>
                </c:pt>
                <c:pt idx="52">
                  <c:v>1649</c:v>
                </c:pt>
                <c:pt idx="53">
                  <c:v>1697</c:v>
                </c:pt>
                <c:pt idx="54">
                  <c:v>1728</c:v>
                </c:pt>
                <c:pt idx="55">
                  <c:v>1801</c:v>
                </c:pt>
                <c:pt idx="56">
                  <c:v>1823</c:v>
                </c:pt>
                <c:pt idx="57">
                  <c:v>1850</c:v>
                </c:pt>
                <c:pt idx="58">
                  <c:v>1869</c:v>
                </c:pt>
                <c:pt idx="59">
                  <c:v>1933</c:v>
                </c:pt>
                <c:pt idx="60">
                  <c:v>2129</c:v>
                </c:pt>
                <c:pt idx="61">
                  <c:v>2279</c:v>
                </c:pt>
                <c:pt idx="62">
                  <c:v>2435</c:v>
                </c:pt>
                <c:pt idx="63">
                  <c:v>2672</c:v>
                </c:pt>
                <c:pt idx="64">
                  <c:v>2746</c:v>
                </c:pt>
                <c:pt idx="65">
                  <c:v>3359</c:v>
                </c:pt>
                <c:pt idx="66">
                  <c:v>3446</c:v>
                </c:pt>
                <c:pt idx="67">
                  <c:v>3452</c:v>
                </c:pt>
                <c:pt idx="68">
                  <c:v>3457</c:v>
                </c:pt>
                <c:pt idx="69">
                  <c:v>3519</c:v>
                </c:pt>
                <c:pt idx="70">
                  <c:v>3606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70">
                  <c:v>0.7128999999986263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BC-422F-B8DD-3DEEE3ABF2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-1741</c:v>
                </c:pt>
                <c:pt idx="1">
                  <c:v>-1328</c:v>
                </c:pt>
                <c:pt idx="2">
                  <c:v>-861</c:v>
                </c:pt>
                <c:pt idx="3">
                  <c:v>-797</c:v>
                </c:pt>
                <c:pt idx="4">
                  <c:v>-457</c:v>
                </c:pt>
                <c:pt idx="5">
                  <c:v>-381</c:v>
                </c:pt>
                <c:pt idx="6">
                  <c:v>-375</c:v>
                </c:pt>
                <c:pt idx="7">
                  <c:v>-298</c:v>
                </c:pt>
                <c:pt idx="8">
                  <c:v>-222</c:v>
                </c:pt>
                <c:pt idx="9">
                  <c:v>-88</c:v>
                </c:pt>
                <c:pt idx="10">
                  <c:v>-82</c:v>
                </c:pt>
                <c:pt idx="11">
                  <c:v>-66</c:v>
                </c:pt>
                <c:pt idx="12">
                  <c:v>-15</c:v>
                </c:pt>
                <c:pt idx="13">
                  <c:v>0</c:v>
                </c:pt>
                <c:pt idx="14">
                  <c:v>0</c:v>
                </c:pt>
                <c:pt idx="15">
                  <c:v>92</c:v>
                </c:pt>
                <c:pt idx="16">
                  <c:v>162</c:v>
                </c:pt>
                <c:pt idx="17">
                  <c:v>181</c:v>
                </c:pt>
                <c:pt idx="18">
                  <c:v>232</c:v>
                </c:pt>
                <c:pt idx="19">
                  <c:v>239</c:v>
                </c:pt>
                <c:pt idx="20">
                  <c:v>372</c:v>
                </c:pt>
                <c:pt idx="21">
                  <c:v>458</c:v>
                </c:pt>
                <c:pt idx="22">
                  <c:v>553</c:v>
                </c:pt>
                <c:pt idx="23">
                  <c:v>617</c:v>
                </c:pt>
                <c:pt idx="24">
                  <c:v>781</c:v>
                </c:pt>
                <c:pt idx="25">
                  <c:v>784</c:v>
                </c:pt>
                <c:pt idx="26">
                  <c:v>788</c:v>
                </c:pt>
                <c:pt idx="27">
                  <c:v>794</c:v>
                </c:pt>
                <c:pt idx="28">
                  <c:v>800</c:v>
                </c:pt>
                <c:pt idx="29">
                  <c:v>839</c:v>
                </c:pt>
                <c:pt idx="30">
                  <c:v>870</c:v>
                </c:pt>
                <c:pt idx="31">
                  <c:v>883</c:v>
                </c:pt>
                <c:pt idx="32">
                  <c:v>922</c:v>
                </c:pt>
                <c:pt idx="33">
                  <c:v>928</c:v>
                </c:pt>
                <c:pt idx="34">
                  <c:v>940</c:v>
                </c:pt>
                <c:pt idx="35">
                  <c:v>1010</c:v>
                </c:pt>
                <c:pt idx="36">
                  <c:v>1035</c:v>
                </c:pt>
                <c:pt idx="37">
                  <c:v>1062</c:v>
                </c:pt>
                <c:pt idx="38">
                  <c:v>1166</c:v>
                </c:pt>
                <c:pt idx="39">
                  <c:v>1169</c:v>
                </c:pt>
                <c:pt idx="40">
                  <c:v>1175</c:v>
                </c:pt>
                <c:pt idx="41">
                  <c:v>1218</c:v>
                </c:pt>
                <c:pt idx="42">
                  <c:v>1230</c:v>
                </c:pt>
                <c:pt idx="43">
                  <c:v>1243</c:v>
                </c:pt>
                <c:pt idx="44">
                  <c:v>1319</c:v>
                </c:pt>
                <c:pt idx="45">
                  <c:v>1340</c:v>
                </c:pt>
                <c:pt idx="46">
                  <c:v>1395</c:v>
                </c:pt>
                <c:pt idx="47">
                  <c:v>1459</c:v>
                </c:pt>
                <c:pt idx="48">
                  <c:v>1502</c:v>
                </c:pt>
                <c:pt idx="49">
                  <c:v>1566</c:v>
                </c:pt>
                <c:pt idx="50">
                  <c:v>1572</c:v>
                </c:pt>
                <c:pt idx="51">
                  <c:v>1642</c:v>
                </c:pt>
                <c:pt idx="52">
                  <c:v>1649</c:v>
                </c:pt>
                <c:pt idx="53">
                  <c:v>1697</c:v>
                </c:pt>
                <c:pt idx="54">
                  <c:v>1728</c:v>
                </c:pt>
                <c:pt idx="55">
                  <c:v>1801</c:v>
                </c:pt>
                <c:pt idx="56">
                  <c:v>1823</c:v>
                </c:pt>
                <c:pt idx="57">
                  <c:v>1850</c:v>
                </c:pt>
                <c:pt idx="58">
                  <c:v>1869</c:v>
                </c:pt>
                <c:pt idx="59">
                  <c:v>1933</c:v>
                </c:pt>
                <c:pt idx="60">
                  <c:v>2129</c:v>
                </c:pt>
                <c:pt idx="61">
                  <c:v>2279</c:v>
                </c:pt>
                <c:pt idx="62">
                  <c:v>2435</c:v>
                </c:pt>
                <c:pt idx="63">
                  <c:v>2672</c:v>
                </c:pt>
                <c:pt idx="64">
                  <c:v>2746</c:v>
                </c:pt>
                <c:pt idx="65">
                  <c:v>3359</c:v>
                </c:pt>
                <c:pt idx="66">
                  <c:v>3446</c:v>
                </c:pt>
                <c:pt idx="67">
                  <c:v>3452</c:v>
                </c:pt>
                <c:pt idx="68">
                  <c:v>3457</c:v>
                </c:pt>
                <c:pt idx="69">
                  <c:v>3519</c:v>
                </c:pt>
                <c:pt idx="70">
                  <c:v>3606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BC-422F-B8DD-3DEEE3ABF2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-1741</c:v>
                </c:pt>
                <c:pt idx="1">
                  <c:v>-1328</c:v>
                </c:pt>
                <c:pt idx="2">
                  <c:v>-861</c:v>
                </c:pt>
                <c:pt idx="3">
                  <c:v>-797</c:v>
                </c:pt>
                <c:pt idx="4">
                  <c:v>-457</c:v>
                </c:pt>
                <c:pt idx="5">
                  <c:v>-381</c:v>
                </c:pt>
                <c:pt idx="6">
                  <c:v>-375</c:v>
                </c:pt>
                <c:pt idx="7">
                  <c:v>-298</c:v>
                </c:pt>
                <c:pt idx="8">
                  <c:v>-222</c:v>
                </c:pt>
                <c:pt idx="9">
                  <c:v>-88</c:v>
                </c:pt>
                <c:pt idx="10">
                  <c:v>-82</c:v>
                </c:pt>
                <c:pt idx="11">
                  <c:v>-66</c:v>
                </c:pt>
                <c:pt idx="12">
                  <c:v>-15</c:v>
                </c:pt>
                <c:pt idx="13">
                  <c:v>0</c:v>
                </c:pt>
                <c:pt idx="14">
                  <c:v>0</c:v>
                </c:pt>
                <c:pt idx="15">
                  <c:v>92</c:v>
                </c:pt>
                <c:pt idx="16">
                  <c:v>162</c:v>
                </c:pt>
                <c:pt idx="17">
                  <c:v>181</c:v>
                </c:pt>
                <c:pt idx="18">
                  <c:v>232</c:v>
                </c:pt>
                <c:pt idx="19">
                  <c:v>239</c:v>
                </c:pt>
                <c:pt idx="20">
                  <c:v>372</c:v>
                </c:pt>
                <c:pt idx="21">
                  <c:v>458</c:v>
                </c:pt>
                <c:pt idx="22">
                  <c:v>553</c:v>
                </c:pt>
                <c:pt idx="23">
                  <c:v>617</c:v>
                </c:pt>
                <c:pt idx="24">
                  <c:v>781</c:v>
                </c:pt>
                <c:pt idx="25">
                  <c:v>784</c:v>
                </c:pt>
                <c:pt idx="26">
                  <c:v>788</c:v>
                </c:pt>
                <c:pt idx="27">
                  <c:v>794</c:v>
                </c:pt>
                <c:pt idx="28">
                  <c:v>800</c:v>
                </c:pt>
                <c:pt idx="29">
                  <c:v>839</c:v>
                </c:pt>
                <c:pt idx="30">
                  <c:v>870</c:v>
                </c:pt>
                <c:pt idx="31">
                  <c:v>883</c:v>
                </c:pt>
                <c:pt idx="32">
                  <c:v>922</c:v>
                </c:pt>
                <c:pt idx="33">
                  <c:v>928</c:v>
                </c:pt>
                <c:pt idx="34">
                  <c:v>940</c:v>
                </c:pt>
                <c:pt idx="35">
                  <c:v>1010</c:v>
                </c:pt>
                <c:pt idx="36">
                  <c:v>1035</c:v>
                </c:pt>
                <c:pt idx="37">
                  <c:v>1062</c:v>
                </c:pt>
                <c:pt idx="38">
                  <c:v>1166</c:v>
                </c:pt>
                <c:pt idx="39">
                  <c:v>1169</c:v>
                </c:pt>
                <c:pt idx="40">
                  <c:v>1175</c:v>
                </c:pt>
                <c:pt idx="41">
                  <c:v>1218</c:v>
                </c:pt>
                <c:pt idx="42">
                  <c:v>1230</c:v>
                </c:pt>
                <c:pt idx="43">
                  <c:v>1243</c:v>
                </c:pt>
                <c:pt idx="44">
                  <c:v>1319</c:v>
                </c:pt>
                <c:pt idx="45">
                  <c:v>1340</c:v>
                </c:pt>
                <c:pt idx="46">
                  <c:v>1395</c:v>
                </c:pt>
                <c:pt idx="47">
                  <c:v>1459</c:v>
                </c:pt>
                <c:pt idx="48">
                  <c:v>1502</c:v>
                </c:pt>
                <c:pt idx="49">
                  <c:v>1566</c:v>
                </c:pt>
                <c:pt idx="50">
                  <c:v>1572</c:v>
                </c:pt>
                <c:pt idx="51">
                  <c:v>1642</c:v>
                </c:pt>
                <c:pt idx="52">
                  <c:v>1649</c:v>
                </c:pt>
                <c:pt idx="53">
                  <c:v>1697</c:v>
                </c:pt>
                <c:pt idx="54">
                  <c:v>1728</c:v>
                </c:pt>
                <c:pt idx="55">
                  <c:v>1801</c:v>
                </c:pt>
                <c:pt idx="56">
                  <c:v>1823</c:v>
                </c:pt>
                <c:pt idx="57">
                  <c:v>1850</c:v>
                </c:pt>
                <c:pt idx="58">
                  <c:v>1869</c:v>
                </c:pt>
                <c:pt idx="59">
                  <c:v>1933</c:v>
                </c:pt>
                <c:pt idx="60">
                  <c:v>2129</c:v>
                </c:pt>
                <c:pt idx="61">
                  <c:v>2279</c:v>
                </c:pt>
                <c:pt idx="62">
                  <c:v>2435</c:v>
                </c:pt>
                <c:pt idx="63">
                  <c:v>2672</c:v>
                </c:pt>
                <c:pt idx="64">
                  <c:v>2746</c:v>
                </c:pt>
                <c:pt idx="65">
                  <c:v>3359</c:v>
                </c:pt>
                <c:pt idx="66">
                  <c:v>3446</c:v>
                </c:pt>
                <c:pt idx="67">
                  <c:v>3452</c:v>
                </c:pt>
                <c:pt idx="68">
                  <c:v>3457</c:v>
                </c:pt>
                <c:pt idx="69">
                  <c:v>3519</c:v>
                </c:pt>
                <c:pt idx="70">
                  <c:v>3606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BC-422F-B8DD-3DEEE3ABF2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0</c:v>
                  </c:pt>
                  <c:pt idx="30">
                    <c:v>0</c:v>
                  </c:pt>
                  <c:pt idx="66">
                    <c:v>8.9999999999999993E-3</c:v>
                  </c:pt>
                  <c:pt idx="67">
                    <c:v>7.0000000000000001E-3</c:v>
                  </c:pt>
                  <c:pt idx="68">
                    <c:v>0.01</c:v>
                  </c:pt>
                  <c:pt idx="69">
                    <c:v>7.0000000000000001E-3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-1741</c:v>
                </c:pt>
                <c:pt idx="1">
                  <c:v>-1328</c:v>
                </c:pt>
                <c:pt idx="2">
                  <c:v>-861</c:v>
                </c:pt>
                <c:pt idx="3">
                  <c:v>-797</c:v>
                </c:pt>
                <c:pt idx="4">
                  <c:v>-457</c:v>
                </c:pt>
                <c:pt idx="5">
                  <c:v>-381</c:v>
                </c:pt>
                <c:pt idx="6">
                  <c:v>-375</c:v>
                </c:pt>
                <c:pt idx="7">
                  <c:v>-298</c:v>
                </c:pt>
                <c:pt idx="8">
                  <c:v>-222</c:v>
                </c:pt>
                <c:pt idx="9">
                  <c:v>-88</c:v>
                </c:pt>
                <c:pt idx="10">
                  <c:v>-82</c:v>
                </c:pt>
                <c:pt idx="11">
                  <c:v>-66</c:v>
                </c:pt>
                <c:pt idx="12">
                  <c:v>-15</c:v>
                </c:pt>
                <c:pt idx="13">
                  <c:v>0</c:v>
                </c:pt>
                <c:pt idx="14">
                  <c:v>0</c:v>
                </c:pt>
                <c:pt idx="15">
                  <c:v>92</c:v>
                </c:pt>
                <c:pt idx="16">
                  <c:v>162</c:v>
                </c:pt>
                <c:pt idx="17">
                  <c:v>181</c:v>
                </c:pt>
                <c:pt idx="18">
                  <c:v>232</c:v>
                </c:pt>
                <c:pt idx="19">
                  <c:v>239</c:v>
                </c:pt>
                <c:pt idx="20">
                  <c:v>372</c:v>
                </c:pt>
                <c:pt idx="21">
                  <c:v>458</c:v>
                </c:pt>
                <c:pt idx="22">
                  <c:v>553</c:v>
                </c:pt>
                <c:pt idx="23">
                  <c:v>617</c:v>
                </c:pt>
                <c:pt idx="24">
                  <c:v>781</c:v>
                </c:pt>
                <c:pt idx="25">
                  <c:v>784</c:v>
                </c:pt>
                <c:pt idx="26">
                  <c:v>788</c:v>
                </c:pt>
                <c:pt idx="27">
                  <c:v>794</c:v>
                </c:pt>
                <c:pt idx="28">
                  <c:v>800</c:v>
                </c:pt>
                <c:pt idx="29">
                  <c:v>839</c:v>
                </c:pt>
                <c:pt idx="30">
                  <c:v>870</c:v>
                </c:pt>
                <c:pt idx="31">
                  <c:v>883</c:v>
                </c:pt>
                <c:pt idx="32">
                  <c:v>922</c:v>
                </c:pt>
                <c:pt idx="33">
                  <c:v>928</c:v>
                </c:pt>
                <c:pt idx="34">
                  <c:v>940</c:v>
                </c:pt>
                <c:pt idx="35">
                  <c:v>1010</c:v>
                </c:pt>
                <c:pt idx="36">
                  <c:v>1035</c:v>
                </c:pt>
                <c:pt idx="37">
                  <c:v>1062</c:v>
                </c:pt>
                <c:pt idx="38">
                  <c:v>1166</c:v>
                </c:pt>
                <c:pt idx="39">
                  <c:v>1169</c:v>
                </c:pt>
                <c:pt idx="40">
                  <c:v>1175</c:v>
                </c:pt>
                <c:pt idx="41">
                  <c:v>1218</c:v>
                </c:pt>
                <c:pt idx="42">
                  <c:v>1230</c:v>
                </c:pt>
                <c:pt idx="43">
                  <c:v>1243</c:v>
                </c:pt>
                <c:pt idx="44">
                  <c:v>1319</c:v>
                </c:pt>
                <c:pt idx="45">
                  <c:v>1340</c:v>
                </c:pt>
                <c:pt idx="46">
                  <c:v>1395</c:v>
                </c:pt>
                <c:pt idx="47">
                  <c:v>1459</c:v>
                </c:pt>
                <c:pt idx="48">
                  <c:v>1502</c:v>
                </c:pt>
                <c:pt idx="49">
                  <c:v>1566</c:v>
                </c:pt>
                <c:pt idx="50">
                  <c:v>1572</c:v>
                </c:pt>
                <c:pt idx="51">
                  <c:v>1642</c:v>
                </c:pt>
                <c:pt idx="52">
                  <c:v>1649</c:v>
                </c:pt>
                <c:pt idx="53">
                  <c:v>1697</c:v>
                </c:pt>
                <c:pt idx="54">
                  <c:v>1728</c:v>
                </c:pt>
                <c:pt idx="55">
                  <c:v>1801</c:v>
                </c:pt>
                <c:pt idx="56">
                  <c:v>1823</c:v>
                </c:pt>
                <c:pt idx="57">
                  <c:v>1850</c:v>
                </c:pt>
                <c:pt idx="58">
                  <c:v>1869</c:v>
                </c:pt>
                <c:pt idx="59">
                  <c:v>1933</c:v>
                </c:pt>
                <c:pt idx="60">
                  <c:v>2129</c:v>
                </c:pt>
                <c:pt idx="61">
                  <c:v>2279</c:v>
                </c:pt>
                <c:pt idx="62">
                  <c:v>2435</c:v>
                </c:pt>
                <c:pt idx="63">
                  <c:v>2672</c:v>
                </c:pt>
                <c:pt idx="64">
                  <c:v>2746</c:v>
                </c:pt>
                <c:pt idx="65">
                  <c:v>3359</c:v>
                </c:pt>
                <c:pt idx="66">
                  <c:v>3446</c:v>
                </c:pt>
                <c:pt idx="67">
                  <c:v>3452</c:v>
                </c:pt>
                <c:pt idx="68">
                  <c:v>3457</c:v>
                </c:pt>
                <c:pt idx="69">
                  <c:v>3519</c:v>
                </c:pt>
                <c:pt idx="70">
                  <c:v>3606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BC-422F-B8DD-3DEEE3ABF2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-1741</c:v>
                </c:pt>
                <c:pt idx="1">
                  <c:v>-1328</c:v>
                </c:pt>
                <c:pt idx="2">
                  <c:v>-861</c:v>
                </c:pt>
                <c:pt idx="3">
                  <c:v>-797</c:v>
                </c:pt>
                <c:pt idx="4">
                  <c:v>-457</c:v>
                </c:pt>
                <c:pt idx="5">
                  <c:v>-381</c:v>
                </c:pt>
                <c:pt idx="6">
                  <c:v>-375</c:v>
                </c:pt>
                <c:pt idx="7">
                  <c:v>-298</c:v>
                </c:pt>
                <c:pt idx="8">
                  <c:v>-222</c:v>
                </c:pt>
                <c:pt idx="9">
                  <c:v>-88</c:v>
                </c:pt>
                <c:pt idx="10">
                  <c:v>-82</c:v>
                </c:pt>
                <c:pt idx="11">
                  <c:v>-66</c:v>
                </c:pt>
                <c:pt idx="12">
                  <c:v>-15</c:v>
                </c:pt>
                <c:pt idx="13">
                  <c:v>0</c:v>
                </c:pt>
                <c:pt idx="14">
                  <c:v>0</c:v>
                </c:pt>
                <c:pt idx="15">
                  <c:v>92</c:v>
                </c:pt>
                <c:pt idx="16">
                  <c:v>162</c:v>
                </c:pt>
                <c:pt idx="17">
                  <c:v>181</c:v>
                </c:pt>
                <c:pt idx="18">
                  <c:v>232</c:v>
                </c:pt>
                <c:pt idx="19">
                  <c:v>239</c:v>
                </c:pt>
                <c:pt idx="20">
                  <c:v>372</c:v>
                </c:pt>
                <c:pt idx="21">
                  <c:v>458</c:v>
                </c:pt>
                <c:pt idx="22">
                  <c:v>553</c:v>
                </c:pt>
                <c:pt idx="23">
                  <c:v>617</c:v>
                </c:pt>
                <c:pt idx="24">
                  <c:v>781</c:v>
                </c:pt>
                <c:pt idx="25">
                  <c:v>784</c:v>
                </c:pt>
                <c:pt idx="26">
                  <c:v>788</c:v>
                </c:pt>
                <c:pt idx="27">
                  <c:v>794</c:v>
                </c:pt>
                <c:pt idx="28">
                  <c:v>800</c:v>
                </c:pt>
                <c:pt idx="29">
                  <c:v>839</c:v>
                </c:pt>
                <c:pt idx="30">
                  <c:v>870</c:v>
                </c:pt>
                <c:pt idx="31">
                  <c:v>883</c:v>
                </c:pt>
                <c:pt idx="32">
                  <c:v>922</c:v>
                </c:pt>
                <c:pt idx="33">
                  <c:v>928</c:v>
                </c:pt>
                <c:pt idx="34">
                  <c:v>940</c:v>
                </c:pt>
                <c:pt idx="35">
                  <c:v>1010</c:v>
                </c:pt>
                <c:pt idx="36">
                  <c:v>1035</c:v>
                </c:pt>
                <c:pt idx="37">
                  <c:v>1062</c:v>
                </c:pt>
                <c:pt idx="38">
                  <c:v>1166</c:v>
                </c:pt>
                <c:pt idx="39">
                  <c:v>1169</c:v>
                </c:pt>
                <c:pt idx="40">
                  <c:v>1175</c:v>
                </c:pt>
                <c:pt idx="41">
                  <c:v>1218</c:v>
                </c:pt>
                <c:pt idx="42">
                  <c:v>1230</c:v>
                </c:pt>
                <c:pt idx="43">
                  <c:v>1243</c:v>
                </c:pt>
                <c:pt idx="44">
                  <c:v>1319</c:v>
                </c:pt>
                <c:pt idx="45">
                  <c:v>1340</c:v>
                </c:pt>
                <c:pt idx="46">
                  <c:v>1395</c:v>
                </c:pt>
                <c:pt idx="47">
                  <c:v>1459</c:v>
                </c:pt>
                <c:pt idx="48">
                  <c:v>1502</c:v>
                </c:pt>
                <c:pt idx="49">
                  <c:v>1566</c:v>
                </c:pt>
                <c:pt idx="50">
                  <c:v>1572</c:v>
                </c:pt>
                <c:pt idx="51">
                  <c:v>1642</c:v>
                </c:pt>
                <c:pt idx="52">
                  <c:v>1649</c:v>
                </c:pt>
                <c:pt idx="53">
                  <c:v>1697</c:v>
                </c:pt>
                <c:pt idx="54">
                  <c:v>1728</c:v>
                </c:pt>
                <c:pt idx="55">
                  <c:v>1801</c:v>
                </c:pt>
                <c:pt idx="56">
                  <c:v>1823</c:v>
                </c:pt>
                <c:pt idx="57">
                  <c:v>1850</c:v>
                </c:pt>
                <c:pt idx="58">
                  <c:v>1869</c:v>
                </c:pt>
                <c:pt idx="59">
                  <c:v>1933</c:v>
                </c:pt>
                <c:pt idx="60">
                  <c:v>2129</c:v>
                </c:pt>
                <c:pt idx="61">
                  <c:v>2279</c:v>
                </c:pt>
                <c:pt idx="62">
                  <c:v>2435</c:v>
                </c:pt>
                <c:pt idx="63">
                  <c:v>2672</c:v>
                </c:pt>
                <c:pt idx="64">
                  <c:v>2746</c:v>
                </c:pt>
                <c:pt idx="65">
                  <c:v>3359</c:v>
                </c:pt>
                <c:pt idx="66">
                  <c:v>3446</c:v>
                </c:pt>
                <c:pt idx="67">
                  <c:v>3452</c:v>
                </c:pt>
                <c:pt idx="68">
                  <c:v>3457</c:v>
                </c:pt>
                <c:pt idx="69">
                  <c:v>3519</c:v>
                </c:pt>
                <c:pt idx="70">
                  <c:v>3606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-0.96545690902487946</c:v>
                </c:pt>
                <c:pt idx="30">
                  <c:v>-0.1274959492841849</c:v>
                </c:pt>
                <c:pt idx="61">
                  <c:v>0.32470129019288851</c:v>
                </c:pt>
                <c:pt idx="62">
                  <c:v>0.37476713075954815</c:v>
                </c:pt>
                <c:pt idx="63">
                  <c:v>0.45082869623581945</c:v>
                </c:pt>
                <c:pt idx="64">
                  <c:v>0.47457787701744014</c:v>
                </c:pt>
                <c:pt idx="65">
                  <c:v>0.67131095565437837</c:v>
                </c:pt>
                <c:pt idx="66">
                  <c:v>0.69923228981655394</c:v>
                </c:pt>
                <c:pt idx="67">
                  <c:v>0.70115789906911785</c:v>
                </c:pt>
                <c:pt idx="68">
                  <c:v>0.70276257344625437</c:v>
                </c:pt>
                <c:pt idx="69">
                  <c:v>0.72266053572274713</c:v>
                </c:pt>
                <c:pt idx="70">
                  <c:v>0.7505818698849227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BC-422F-B8DD-3DEEE3ABF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198584"/>
        <c:axId val="1"/>
      </c:scatterChart>
      <c:valAx>
        <c:axId val="68119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7902097902093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47552447552448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198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55944055944055"/>
          <c:y val="0.91950464396284826"/>
          <c:w val="0.7097902097902097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18</xdr:col>
      <xdr:colOff>295275</xdr:colOff>
      <xdr:row>18</xdr:row>
      <xdr:rowOff>85724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7415CFC-B378-7E91-5F33-E581A3546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5745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100000000000001" customHeight="1">
      <c r="A1" s="1" t="s">
        <v>43</v>
      </c>
    </row>
    <row r="2" spans="1:6">
      <c r="A2" t="s">
        <v>24</v>
      </c>
      <c r="B2" s="14" t="s">
        <v>44</v>
      </c>
    </row>
    <row r="4" spans="1:6" ht="14.25" thickTop="1" thickBot="1">
      <c r="A4" s="8" t="s">
        <v>0</v>
      </c>
      <c r="C4" s="3">
        <v>34222.639000000003</v>
      </c>
      <c r="D4" s="4">
        <v>4.6722999999999999</v>
      </c>
    </row>
    <row r="5" spans="1:6" ht="13.5" thickTop="1">
      <c r="A5" s="15" t="s">
        <v>45</v>
      </c>
      <c r="C5" s="16">
        <v>-9.5</v>
      </c>
      <c r="D5" t="s">
        <v>46</v>
      </c>
    </row>
    <row r="6" spans="1:6">
      <c r="A6" s="8" t="s">
        <v>1</v>
      </c>
    </row>
    <row r="7" spans="1:6">
      <c r="A7" t="s">
        <v>2</v>
      </c>
      <c r="C7">
        <f>+C4</f>
        <v>34222.639000000003</v>
      </c>
    </row>
    <row r="8" spans="1:6">
      <c r="A8" t="s">
        <v>3</v>
      </c>
      <c r="C8">
        <f>+D4</f>
        <v>4.6722999999999999</v>
      </c>
    </row>
    <row r="9" spans="1:6">
      <c r="A9" s="35" t="s">
        <v>295</v>
      </c>
      <c r="B9" s="36">
        <v>80</v>
      </c>
      <c r="C9" s="37" t="str">
        <f>"F"&amp;B9</f>
        <v>F80</v>
      </c>
      <c r="D9" s="34" t="str">
        <f>"G"&amp;B9</f>
        <v>G80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37">
        <f ca="1">INTERCEPT(INDIRECT($D$9):G8996,INDIRECT($C$9):F8996)</f>
        <v>-0.40670929090594066</v>
      </c>
      <c r="D11" s="6"/>
    </row>
    <row r="12" spans="1:6">
      <c r="A12" t="s">
        <v>17</v>
      </c>
      <c r="C12" s="37">
        <f ca="1">SLOPE(INDIRECT($D$9):G1982,INDIRECT($C$9):F1982)</f>
        <v>3.2093487542730545E-4</v>
      </c>
      <c r="D12" s="6"/>
    </row>
    <row r="13" spans="1:6">
      <c r="A13" t="s">
        <v>19</v>
      </c>
      <c r="C13" s="6" t="s">
        <v>14</v>
      </c>
      <c r="D13" s="6"/>
    </row>
    <row r="15" spans="1:6">
      <c r="A15" s="5" t="s">
        <v>18</v>
      </c>
      <c r="C15" s="11">
        <f ca="1">(C7+C11)+(C8+C12)*INT(MAX(F21:F3533))</f>
        <v>51071.703381869891</v>
      </c>
      <c r="D15" s="13"/>
      <c r="E15" s="38" t="s">
        <v>296</v>
      </c>
      <c r="F15" s="39">
        <v>1</v>
      </c>
    </row>
    <row r="16" spans="1:6">
      <c r="A16" s="8" t="s">
        <v>4</v>
      </c>
      <c r="C16" s="12">
        <f ca="1">+C8+C12</f>
        <v>4.6726209348754271</v>
      </c>
      <c r="D16" s="13"/>
      <c r="E16" s="38" t="s">
        <v>47</v>
      </c>
      <c r="F16" s="40">
        <f ca="1">NOW()+15018.5+$C$5/24</f>
        <v>60320.7667568287</v>
      </c>
    </row>
    <row r="17" spans="1:33" ht="13.5" thickBot="1">
      <c r="A17" s="13" t="s">
        <v>42</v>
      </c>
      <c r="C17">
        <f>COUNT(C21:C2191)</f>
        <v>71</v>
      </c>
      <c r="D17" s="13"/>
      <c r="E17" s="38" t="s">
        <v>297</v>
      </c>
      <c r="F17" s="40">
        <f ca="1">ROUND(2*(F16-$C$7)/$C$8,0)/2+F15</f>
        <v>5586.5</v>
      </c>
    </row>
    <row r="18" spans="1:33">
      <c r="A18" s="8" t="s">
        <v>5</v>
      </c>
      <c r="C18" s="3">
        <f ca="1">+C15</f>
        <v>51071.703381869891</v>
      </c>
      <c r="D18" s="4">
        <f ca="1">+C16</f>
        <v>4.6726209348754271</v>
      </c>
      <c r="E18" s="38" t="s">
        <v>48</v>
      </c>
      <c r="F18" s="41">
        <f ca="1">ROUND(2*(F16-$C$15)/$C$16,0)/2+F15</f>
        <v>1980.5</v>
      </c>
    </row>
    <row r="19" spans="1:33" ht="13.5" thickTop="1">
      <c r="E19" s="38" t="s">
        <v>49</v>
      </c>
      <c r="F19" s="42">
        <f ca="1">+$C$15+$C$16*F18-15018.5-$C$5/24</f>
        <v>45307.724976724006</v>
      </c>
    </row>
    <row r="20" spans="1:33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25</v>
      </c>
      <c r="I20" s="10" t="s">
        <v>61</v>
      </c>
      <c r="J20" s="10" t="s">
        <v>56</v>
      </c>
      <c r="K20" s="10" t="s">
        <v>54</v>
      </c>
      <c r="L20" s="10" t="s">
        <v>292</v>
      </c>
      <c r="M20" s="10" t="s">
        <v>293</v>
      </c>
      <c r="N20" s="10" t="s">
        <v>294</v>
      </c>
      <c r="O20" s="10" t="s">
        <v>23</v>
      </c>
      <c r="P20" s="9" t="s">
        <v>22</v>
      </c>
      <c r="Q20" s="7" t="s">
        <v>15</v>
      </c>
    </row>
    <row r="21" spans="1:33">
      <c r="A21" s="34" t="s">
        <v>67</v>
      </c>
      <c r="B21" s="6" t="s">
        <v>51</v>
      </c>
      <c r="C21" s="18">
        <v>26087.580999999998</v>
      </c>
      <c r="D21" t="s">
        <v>61</v>
      </c>
      <c r="E21">
        <f t="shared" ref="E21:E52" si="0">+(C21-C$7)/C$8</f>
        <v>-1741.1249277657694</v>
      </c>
      <c r="F21">
        <f t="shared" ref="F21:F52" si="1">ROUND(2*E21,0)/2</f>
        <v>-1741</v>
      </c>
      <c r="G21">
        <f t="shared" ref="G21:G52" si="2">+C21-(C$7+F21*C$8)</f>
        <v>-0.58370000000286382</v>
      </c>
      <c r="H21">
        <f t="shared" ref="H21:H33" si="3">G21</f>
        <v>-0.58370000000286382</v>
      </c>
      <c r="O21">
        <f ca="1">+C$11+C$12*F21</f>
        <v>-0.96545690902487946</v>
      </c>
      <c r="Q21" s="2">
        <f t="shared" ref="Q21:Q52" si="4">+C21-15018.5</f>
        <v>11069.080999999998</v>
      </c>
    </row>
    <row r="22" spans="1:33">
      <c r="A22" t="s">
        <v>26</v>
      </c>
      <c r="C22" s="19">
        <v>28017.412</v>
      </c>
      <c r="D22" s="18"/>
      <c r="E22">
        <f t="shared" si="0"/>
        <v>-1328.0883076857228</v>
      </c>
      <c r="F22">
        <f t="shared" si="1"/>
        <v>-1328</v>
      </c>
      <c r="G22">
        <f t="shared" si="2"/>
        <v>-0.41260000000329455</v>
      </c>
      <c r="H22">
        <f t="shared" si="3"/>
        <v>-0.41260000000329455</v>
      </c>
      <c r="Q22" s="2">
        <f t="shared" si="4"/>
        <v>12998.912</v>
      </c>
      <c r="AB22" t="s">
        <v>25</v>
      </c>
      <c r="AG22" t="s">
        <v>27</v>
      </c>
    </row>
    <row r="23" spans="1:33">
      <c r="A23" t="s">
        <v>26</v>
      </c>
      <c r="C23" s="19">
        <v>30199.441999999999</v>
      </c>
      <c r="D23" s="18"/>
      <c r="E23">
        <f t="shared" si="0"/>
        <v>-861.0742032831804</v>
      </c>
      <c r="F23">
        <f t="shared" si="1"/>
        <v>-861</v>
      </c>
      <c r="G23">
        <f t="shared" si="2"/>
        <v>-0.34670000000551227</v>
      </c>
      <c r="H23">
        <f t="shared" si="3"/>
        <v>-0.34670000000551227</v>
      </c>
      <c r="Q23" s="2">
        <f t="shared" si="4"/>
        <v>15180.941999999999</v>
      </c>
      <c r="AB23" t="s">
        <v>25</v>
      </c>
      <c r="AG23" t="s">
        <v>27</v>
      </c>
    </row>
    <row r="24" spans="1:33">
      <c r="A24" t="s">
        <v>26</v>
      </c>
      <c r="C24" s="19">
        <v>30498.531999999999</v>
      </c>
      <c r="D24" s="18"/>
      <c r="E24">
        <f t="shared" si="0"/>
        <v>-797.06076236543106</v>
      </c>
      <c r="F24">
        <f t="shared" si="1"/>
        <v>-797</v>
      </c>
      <c r="G24">
        <f t="shared" si="2"/>
        <v>-0.28390000000217697</v>
      </c>
      <c r="H24">
        <f t="shared" si="3"/>
        <v>-0.28390000000217697</v>
      </c>
      <c r="Q24" s="2">
        <f t="shared" si="4"/>
        <v>15480.031999999999</v>
      </c>
      <c r="AB24" t="s">
        <v>25</v>
      </c>
      <c r="AG24" t="s">
        <v>27</v>
      </c>
    </row>
    <row r="25" spans="1:33">
      <c r="A25" t="s">
        <v>26</v>
      </c>
      <c r="C25" s="19">
        <v>32087.329000000002</v>
      </c>
      <c r="D25" s="18"/>
      <c r="E25">
        <f t="shared" si="0"/>
        <v>-457.01474648460101</v>
      </c>
      <c r="F25">
        <f t="shared" si="1"/>
        <v>-457</v>
      </c>
      <c r="G25">
        <f t="shared" si="2"/>
        <v>-6.8900000002031447E-2</v>
      </c>
      <c r="H25">
        <f t="shared" si="3"/>
        <v>-6.8900000002031447E-2</v>
      </c>
      <c r="Q25" s="2">
        <f t="shared" si="4"/>
        <v>17068.829000000002</v>
      </c>
      <c r="AB25" t="s">
        <v>25</v>
      </c>
      <c r="AG25" t="s">
        <v>27</v>
      </c>
    </row>
    <row r="26" spans="1:33">
      <c r="A26" t="s">
        <v>26</v>
      </c>
      <c r="C26" s="19">
        <v>32442.376</v>
      </c>
      <c r="D26" s="18"/>
      <c r="E26">
        <f t="shared" si="0"/>
        <v>-381.02497699206015</v>
      </c>
      <c r="F26">
        <f t="shared" si="1"/>
        <v>-381</v>
      </c>
      <c r="G26">
        <f t="shared" si="2"/>
        <v>-0.11670000000231084</v>
      </c>
      <c r="H26">
        <f t="shared" si="3"/>
        <v>-0.11670000000231084</v>
      </c>
      <c r="Q26" s="2">
        <f t="shared" si="4"/>
        <v>17423.876</v>
      </c>
      <c r="AB26" t="s">
        <v>25</v>
      </c>
      <c r="AG26" t="s">
        <v>27</v>
      </c>
    </row>
    <row r="27" spans="1:33">
      <c r="A27" t="s">
        <v>26</v>
      </c>
      <c r="C27" s="19">
        <v>32470.287</v>
      </c>
      <c r="D27" s="18"/>
      <c r="E27">
        <f t="shared" si="0"/>
        <v>-375.05125955097117</v>
      </c>
      <c r="F27">
        <f t="shared" si="1"/>
        <v>-375</v>
      </c>
      <c r="G27">
        <f t="shared" si="2"/>
        <v>-0.23950000000331784</v>
      </c>
      <c r="H27">
        <f t="shared" si="3"/>
        <v>-0.23950000000331784</v>
      </c>
      <c r="Q27" s="2">
        <f t="shared" si="4"/>
        <v>17451.787</v>
      </c>
      <c r="AB27" t="s">
        <v>25</v>
      </c>
      <c r="AG27" t="s">
        <v>27</v>
      </c>
    </row>
    <row r="28" spans="1:33">
      <c r="A28" t="s">
        <v>26</v>
      </c>
      <c r="C28" s="19">
        <v>32830.305999999997</v>
      </c>
      <c r="D28" s="18"/>
      <c r="E28">
        <f t="shared" si="0"/>
        <v>-297.99734606082785</v>
      </c>
      <c r="F28">
        <f t="shared" si="1"/>
        <v>-298</v>
      </c>
      <c r="G28">
        <f t="shared" si="2"/>
        <v>1.2399999992339872E-2</v>
      </c>
      <c r="H28">
        <f t="shared" si="3"/>
        <v>1.2399999992339872E-2</v>
      </c>
      <c r="Q28" s="2">
        <f t="shared" si="4"/>
        <v>17811.805999999997</v>
      </c>
      <c r="AB28" t="s">
        <v>25</v>
      </c>
      <c r="AG28" t="s">
        <v>27</v>
      </c>
    </row>
    <row r="29" spans="1:33">
      <c r="A29" t="s">
        <v>26</v>
      </c>
      <c r="C29" s="19">
        <v>33185.334999999999</v>
      </c>
      <c r="D29" s="18"/>
      <c r="E29">
        <f t="shared" si="0"/>
        <v>-222.01142906063475</v>
      </c>
      <c r="F29">
        <f t="shared" si="1"/>
        <v>-222</v>
      </c>
      <c r="G29">
        <f t="shared" si="2"/>
        <v>-5.340000000433065E-2</v>
      </c>
      <c r="H29">
        <f t="shared" si="3"/>
        <v>-5.340000000433065E-2</v>
      </c>
      <c r="Q29" s="2">
        <f t="shared" si="4"/>
        <v>18166.834999999999</v>
      </c>
      <c r="AB29" t="s">
        <v>25</v>
      </c>
      <c r="AG29" t="s">
        <v>27</v>
      </c>
    </row>
    <row r="30" spans="1:33">
      <c r="A30" t="s">
        <v>26</v>
      </c>
      <c r="C30" s="19">
        <v>33811.514999999999</v>
      </c>
      <c r="D30" s="18"/>
      <c r="E30">
        <f t="shared" si="0"/>
        <v>-87.991781349657217</v>
      </c>
      <c r="F30">
        <f t="shared" si="1"/>
        <v>-88</v>
      </c>
      <c r="G30">
        <f t="shared" si="2"/>
        <v>3.8399999997636769E-2</v>
      </c>
      <c r="H30">
        <f t="shared" si="3"/>
        <v>3.8399999997636769E-2</v>
      </c>
      <c r="Q30" s="2">
        <f t="shared" si="4"/>
        <v>18793.014999999999</v>
      </c>
      <c r="AB30" t="s">
        <v>25</v>
      </c>
      <c r="AG30" t="s">
        <v>27</v>
      </c>
    </row>
    <row r="31" spans="1:33">
      <c r="A31" t="s">
        <v>26</v>
      </c>
      <c r="C31" s="19">
        <v>33839.512000000002</v>
      </c>
      <c r="D31" s="18"/>
      <c r="E31">
        <f t="shared" si="0"/>
        <v>-81.999657556235775</v>
      </c>
      <c r="F31">
        <f t="shared" si="1"/>
        <v>-82</v>
      </c>
      <c r="G31">
        <f t="shared" si="2"/>
        <v>1.6000000032363459E-3</v>
      </c>
      <c r="H31">
        <f t="shared" si="3"/>
        <v>1.6000000032363459E-3</v>
      </c>
      <c r="Q31" s="2">
        <f t="shared" si="4"/>
        <v>18821.012000000002</v>
      </c>
      <c r="AB31" t="s">
        <v>25</v>
      </c>
      <c r="AG31" t="s">
        <v>27</v>
      </c>
    </row>
    <row r="32" spans="1:33">
      <c r="A32" t="s">
        <v>26</v>
      </c>
      <c r="C32" s="19">
        <v>33914.296999999999</v>
      </c>
      <c r="D32" s="18"/>
      <c r="E32">
        <f t="shared" si="0"/>
        <v>-65.993621984890567</v>
      </c>
      <c r="F32">
        <f t="shared" si="1"/>
        <v>-66</v>
      </c>
      <c r="G32">
        <f t="shared" si="2"/>
        <v>2.9799999996612314E-2</v>
      </c>
      <c r="H32">
        <f t="shared" si="3"/>
        <v>2.9799999996612314E-2</v>
      </c>
      <c r="Q32" s="2">
        <f t="shared" si="4"/>
        <v>18895.796999999999</v>
      </c>
      <c r="AB32" t="s">
        <v>25</v>
      </c>
      <c r="AG32" t="s">
        <v>27</v>
      </c>
    </row>
    <row r="33" spans="1:33">
      <c r="A33" t="s">
        <v>26</v>
      </c>
      <c r="C33" s="19">
        <v>34152.491999999998</v>
      </c>
      <c r="D33" s="18"/>
      <c r="E33">
        <f t="shared" si="0"/>
        <v>-15.013376709544438</v>
      </c>
      <c r="F33">
        <f t="shared" si="1"/>
        <v>-15</v>
      </c>
      <c r="G33">
        <f t="shared" si="2"/>
        <v>-6.2500000007275958E-2</v>
      </c>
      <c r="H33">
        <f t="shared" si="3"/>
        <v>-6.2500000007275958E-2</v>
      </c>
      <c r="Q33" s="2">
        <f t="shared" si="4"/>
        <v>19133.991999999998</v>
      </c>
      <c r="AB33" t="s">
        <v>25</v>
      </c>
      <c r="AG33" t="s">
        <v>27</v>
      </c>
    </row>
    <row r="34" spans="1:33">
      <c r="A34" t="s">
        <v>12</v>
      </c>
      <c r="C34" s="18">
        <v>34222.639000000003</v>
      </c>
      <c r="D34" s="18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I34">
        <f>G34</f>
        <v>0</v>
      </c>
      <c r="Q34" s="2">
        <f t="shared" si="4"/>
        <v>19204.139000000003</v>
      </c>
    </row>
    <row r="35" spans="1:33">
      <c r="A35" t="s">
        <v>26</v>
      </c>
      <c r="C35" s="19">
        <v>34222.639000000003</v>
      </c>
      <c r="D35" s="18"/>
      <c r="E35">
        <f t="shared" si="0"/>
        <v>0</v>
      </c>
      <c r="F35">
        <f t="shared" si="1"/>
        <v>0</v>
      </c>
      <c r="G35">
        <f t="shared" si="2"/>
        <v>0</v>
      </c>
      <c r="H35">
        <f t="shared" ref="H35:H50" si="5">G35</f>
        <v>0</v>
      </c>
      <c r="Q35" s="2">
        <f t="shared" si="4"/>
        <v>19204.139000000003</v>
      </c>
      <c r="AB35" t="s">
        <v>25</v>
      </c>
      <c r="AG35" t="s">
        <v>27</v>
      </c>
    </row>
    <row r="36" spans="1:33">
      <c r="A36" t="s">
        <v>26</v>
      </c>
      <c r="C36" s="19">
        <v>34652.487999999998</v>
      </c>
      <c r="D36" s="18"/>
      <c r="E36">
        <f t="shared" si="0"/>
        <v>91.999443528881855</v>
      </c>
      <c r="F36">
        <f t="shared" si="1"/>
        <v>92</v>
      </c>
      <c r="G36">
        <f t="shared" si="2"/>
        <v>-2.6000000070780516E-3</v>
      </c>
      <c r="H36">
        <f t="shared" si="5"/>
        <v>-2.6000000070780516E-3</v>
      </c>
      <c r="Q36" s="2">
        <f t="shared" si="4"/>
        <v>19633.987999999998</v>
      </c>
      <c r="AB36" t="s">
        <v>25</v>
      </c>
      <c r="AG36" t="s">
        <v>27</v>
      </c>
    </row>
    <row r="37" spans="1:33">
      <c r="A37" t="s">
        <v>26</v>
      </c>
      <c r="C37" s="19">
        <v>34979.555999999997</v>
      </c>
      <c r="D37" s="18"/>
      <c r="E37">
        <f t="shared" si="0"/>
        <v>162.00094172035057</v>
      </c>
      <c r="F37">
        <f t="shared" si="1"/>
        <v>162</v>
      </c>
      <c r="G37">
        <f t="shared" si="2"/>
        <v>4.3999999907100573E-3</v>
      </c>
      <c r="H37">
        <f t="shared" si="5"/>
        <v>4.3999999907100573E-3</v>
      </c>
      <c r="Q37" s="2">
        <f t="shared" si="4"/>
        <v>19961.055999999997</v>
      </c>
      <c r="AB37" t="s">
        <v>25</v>
      </c>
      <c r="AG37" t="s">
        <v>27</v>
      </c>
    </row>
    <row r="38" spans="1:33">
      <c r="A38" t="s">
        <v>26</v>
      </c>
      <c r="C38" s="19">
        <v>35068.218000000001</v>
      </c>
      <c r="D38" s="18"/>
      <c r="E38">
        <f t="shared" si="0"/>
        <v>180.97703486505532</v>
      </c>
      <c r="F38">
        <f t="shared" si="1"/>
        <v>181</v>
      </c>
      <c r="G38">
        <f t="shared" si="2"/>
        <v>-0.1073000000033062</v>
      </c>
      <c r="H38">
        <f t="shared" si="5"/>
        <v>-0.1073000000033062</v>
      </c>
      <c r="Q38" s="2">
        <f t="shared" si="4"/>
        <v>20049.718000000001</v>
      </c>
      <c r="AB38" t="s">
        <v>25</v>
      </c>
      <c r="AG38" t="s">
        <v>27</v>
      </c>
    </row>
    <row r="39" spans="1:33">
      <c r="A39" t="s">
        <v>26</v>
      </c>
      <c r="C39" s="19">
        <v>35306.445</v>
      </c>
      <c r="D39" s="18"/>
      <c r="E39">
        <f t="shared" si="0"/>
        <v>231.96412901568755</v>
      </c>
      <c r="F39">
        <f t="shared" si="1"/>
        <v>232</v>
      </c>
      <c r="G39">
        <f t="shared" si="2"/>
        <v>-0.16760000000067521</v>
      </c>
      <c r="H39">
        <f t="shared" si="5"/>
        <v>-0.16760000000067521</v>
      </c>
      <c r="Q39" s="2">
        <f t="shared" si="4"/>
        <v>20287.945</v>
      </c>
      <c r="AB39" t="s">
        <v>25</v>
      </c>
      <c r="AG39" t="s">
        <v>27</v>
      </c>
    </row>
    <row r="40" spans="1:33">
      <c r="A40" t="s">
        <v>26</v>
      </c>
      <c r="C40" s="19">
        <v>35339.300999999999</v>
      </c>
      <c r="D40" s="18"/>
      <c r="E40">
        <f t="shared" si="0"/>
        <v>238.99621171585656</v>
      </c>
      <c r="F40">
        <f t="shared" si="1"/>
        <v>239</v>
      </c>
      <c r="G40">
        <f t="shared" si="2"/>
        <v>-1.7700000003969762E-2</v>
      </c>
      <c r="H40">
        <f t="shared" si="5"/>
        <v>-1.7700000003969762E-2</v>
      </c>
      <c r="Q40" s="2">
        <f t="shared" si="4"/>
        <v>20320.800999999999</v>
      </c>
      <c r="AB40" t="s">
        <v>25</v>
      </c>
      <c r="AG40" t="s">
        <v>27</v>
      </c>
    </row>
    <row r="41" spans="1:33">
      <c r="A41" t="s">
        <v>26</v>
      </c>
      <c r="C41" s="19">
        <v>35960.536999999997</v>
      </c>
      <c r="D41" s="18"/>
      <c r="E41">
        <f t="shared" si="0"/>
        <v>371.95770819510602</v>
      </c>
      <c r="F41">
        <f t="shared" si="1"/>
        <v>372</v>
      </c>
      <c r="G41">
        <f t="shared" si="2"/>
        <v>-0.19760000000678701</v>
      </c>
      <c r="H41">
        <f t="shared" si="5"/>
        <v>-0.19760000000678701</v>
      </c>
      <c r="Q41" s="2">
        <f t="shared" si="4"/>
        <v>20942.036999999997</v>
      </c>
      <c r="AB41" t="s">
        <v>25</v>
      </c>
      <c r="AG41" t="s">
        <v>27</v>
      </c>
    </row>
    <row r="42" spans="1:33">
      <c r="A42" t="s">
        <v>26</v>
      </c>
      <c r="C42" s="19">
        <v>36362.542000000001</v>
      </c>
      <c r="D42" s="18"/>
      <c r="E42">
        <f t="shared" si="0"/>
        <v>457.99777411553163</v>
      </c>
      <c r="F42">
        <f t="shared" si="1"/>
        <v>458</v>
      </c>
      <c r="G42">
        <f t="shared" si="2"/>
        <v>-1.0399999999208376E-2</v>
      </c>
      <c r="H42">
        <f t="shared" si="5"/>
        <v>-1.0399999999208376E-2</v>
      </c>
      <c r="Q42" s="2">
        <f t="shared" si="4"/>
        <v>21344.042000000001</v>
      </c>
      <c r="AB42" t="s">
        <v>25</v>
      </c>
      <c r="AG42" t="s">
        <v>27</v>
      </c>
    </row>
    <row r="43" spans="1:33">
      <c r="A43" t="s">
        <v>26</v>
      </c>
      <c r="C43" s="19">
        <v>36806.343999999997</v>
      </c>
      <c r="D43" s="18"/>
      <c r="E43">
        <f t="shared" si="0"/>
        <v>552.9835412965765</v>
      </c>
      <c r="F43">
        <f t="shared" si="1"/>
        <v>553</v>
      </c>
      <c r="G43">
        <f t="shared" si="2"/>
        <v>-7.6900000007299241E-2</v>
      </c>
      <c r="H43">
        <f t="shared" si="5"/>
        <v>-7.6900000007299241E-2</v>
      </c>
      <c r="Q43" s="2">
        <f t="shared" si="4"/>
        <v>21787.843999999997</v>
      </c>
      <c r="AB43" t="s">
        <v>25</v>
      </c>
      <c r="AG43" t="s">
        <v>27</v>
      </c>
    </row>
    <row r="44" spans="1:33">
      <c r="A44" t="s">
        <v>26</v>
      </c>
      <c r="C44" s="19">
        <v>37105.502999999997</v>
      </c>
      <c r="D44" s="18"/>
      <c r="E44">
        <f t="shared" si="0"/>
        <v>617.01175010166173</v>
      </c>
      <c r="F44">
        <f t="shared" si="1"/>
        <v>617</v>
      </c>
      <c r="G44">
        <f t="shared" si="2"/>
        <v>5.4899999995541293E-2</v>
      </c>
      <c r="H44">
        <f t="shared" si="5"/>
        <v>5.4899999995541293E-2</v>
      </c>
      <c r="Q44" s="2">
        <f t="shared" si="4"/>
        <v>22087.002999999997</v>
      </c>
      <c r="AB44" t="s">
        <v>25</v>
      </c>
      <c r="AG44" t="s">
        <v>27</v>
      </c>
    </row>
    <row r="45" spans="1:33">
      <c r="A45" t="s">
        <v>26</v>
      </c>
      <c r="C45" s="19">
        <v>37871.447</v>
      </c>
      <c r="D45" s="18"/>
      <c r="E45">
        <f t="shared" si="0"/>
        <v>780.94471673479813</v>
      </c>
      <c r="F45">
        <f t="shared" si="1"/>
        <v>781</v>
      </c>
      <c r="G45">
        <f t="shared" si="2"/>
        <v>-0.25830000000132713</v>
      </c>
      <c r="H45">
        <f t="shared" si="5"/>
        <v>-0.25830000000132713</v>
      </c>
      <c r="Q45" s="2">
        <f t="shared" si="4"/>
        <v>22852.947</v>
      </c>
      <c r="AB45" t="s">
        <v>25</v>
      </c>
      <c r="AG45" t="s">
        <v>27</v>
      </c>
    </row>
    <row r="46" spans="1:33">
      <c r="A46" t="s">
        <v>26</v>
      </c>
      <c r="C46" s="19">
        <v>37885.455999999998</v>
      </c>
      <c r="D46" s="18"/>
      <c r="E46">
        <f t="shared" si="0"/>
        <v>783.94302591871144</v>
      </c>
      <c r="F46">
        <f t="shared" si="1"/>
        <v>784</v>
      </c>
      <c r="G46">
        <f t="shared" si="2"/>
        <v>-0.26620000000548316</v>
      </c>
      <c r="H46">
        <f t="shared" si="5"/>
        <v>-0.26620000000548316</v>
      </c>
      <c r="Q46" s="2">
        <f t="shared" si="4"/>
        <v>22866.955999999998</v>
      </c>
      <c r="AB46" t="s">
        <v>25</v>
      </c>
      <c r="AG46" t="s">
        <v>27</v>
      </c>
    </row>
    <row r="47" spans="1:33">
      <c r="A47" t="s">
        <v>26</v>
      </c>
      <c r="C47" s="19">
        <v>37904.392</v>
      </c>
      <c r="D47" s="18"/>
      <c r="E47">
        <f t="shared" si="0"/>
        <v>787.99584786935702</v>
      </c>
      <c r="F47">
        <f t="shared" si="1"/>
        <v>788</v>
      </c>
      <c r="G47">
        <f t="shared" si="2"/>
        <v>-1.9400000004679896E-2</v>
      </c>
      <c r="H47">
        <f t="shared" si="5"/>
        <v>-1.9400000004679896E-2</v>
      </c>
      <c r="Q47" s="2">
        <f t="shared" si="4"/>
        <v>22885.892</v>
      </c>
      <c r="AB47" t="s">
        <v>25</v>
      </c>
      <c r="AG47" t="s">
        <v>27</v>
      </c>
    </row>
    <row r="48" spans="1:33">
      <c r="A48" t="s">
        <v>26</v>
      </c>
      <c r="C48" s="19">
        <v>37932.336000000003</v>
      </c>
      <c r="D48" s="18"/>
      <c r="E48">
        <f t="shared" si="0"/>
        <v>793.97662821308563</v>
      </c>
      <c r="F48">
        <f t="shared" si="1"/>
        <v>794</v>
      </c>
      <c r="G48">
        <f t="shared" si="2"/>
        <v>-0.1091999999989639</v>
      </c>
      <c r="H48">
        <f t="shared" si="5"/>
        <v>-0.1091999999989639</v>
      </c>
      <c r="Q48" s="2">
        <f t="shared" si="4"/>
        <v>22913.836000000003</v>
      </c>
      <c r="AB48" t="s">
        <v>25</v>
      </c>
      <c r="AG48" t="s">
        <v>27</v>
      </c>
    </row>
    <row r="49" spans="1:33">
      <c r="A49" t="s">
        <v>26</v>
      </c>
      <c r="C49" s="19">
        <v>37960.298000000003</v>
      </c>
      <c r="D49" s="18"/>
      <c r="E49">
        <f t="shared" si="0"/>
        <v>799.96126104916198</v>
      </c>
      <c r="F49">
        <f t="shared" si="1"/>
        <v>800</v>
      </c>
      <c r="G49">
        <f t="shared" si="2"/>
        <v>-0.18100000000413274</v>
      </c>
      <c r="H49">
        <f t="shared" si="5"/>
        <v>-0.18100000000413274</v>
      </c>
      <c r="Q49" s="2">
        <f t="shared" si="4"/>
        <v>22941.798000000003</v>
      </c>
      <c r="AB49" t="s">
        <v>25</v>
      </c>
      <c r="AG49" t="s">
        <v>27</v>
      </c>
    </row>
    <row r="50" spans="1:33">
      <c r="A50" t="s">
        <v>26</v>
      </c>
      <c r="C50" s="19">
        <v>38142.576000000001</v>
      </c>
      <c r="D50" s="18"/>
      <c r="E50">
        <f t="shared" si="0"/>
        <v>838.97373884382387</v>
      </c>
      <c r="F50">
        <f t="shared" si="1"/>
        <v>839</v>
      </c>
      <c r="G50">
        <f t="shared" si="2"/>
        <v>-0.12269999999989523</v>
      </c>
      <c r="H50">
        <f t="shared" si="5"/>
        <v>-0.12269999999989523</v>
      </c>
      <c r="Q50" s="2">
        <f t="shared" si="4"/>
        <v>23124.076000000001</v>
      </c>
      <c r="AB50" t="s">
        <v>25</v>
      </c>
      <c r="AG50" t="s">
        <v>27</v>
      </c>
    </row>
    <row r="51" spans="1:33">
      <c r="A51" s="34" t="s">
        <v>67</v>
      </c>
      <c r="B51" s="6" t="s">
        <v>51</v>
      </c>
      <c r="C51" s="18">
        <v>38287.377999999997</v>
      </c>
      <c r="D51" t="s">
        <v>61</v>
      </c>
      <c r="E51">
        <f t="shared" si="0"/>
        <v>869.96532756886211</v>
      </c>
      <c r="F51">
        <f t="shared" si="1"/>
        <v>870</v>
      </c>
      <c r="G51">
        <f t="shared" si="2"/>
        <v>-0.16200000000389991</v>
      </c>
      <c r="I51">
        <f>G51</f>
        <v>-0.16200000000389991</v>
      </c>
      <c r="O51">
        <f ca="1">+C$11+C$12*F51</f>
        <v>-0.1274959492841849</v>
      </c>
      <c r="Q51" s="2">
        <f t="shared" si="4"/>
        <v>23268.877999999997</v>
      </c>
    </row>
    <row r="52" spans="1:33">
      <c r="A52" t="s">
        <v>26</v>
      </c>
      <c r="C52" s="19">
        <v>38348.267999999996</v>
      </c>
      <c r="D52" s="18"/>
      <c r="E52">
        <f t="shared" si="0"/>
        <v>882.99745307450155</v>
      </c>
      <c r="F52">
        <f t="shared" si="1"/>
        <v>883</v>
      </c>
      <c r="G52">
        <f t="shared" si="2"/>
        <v>-1.1900000004970934E-2</v>
      </c>
      <c r="H52">
        <f t="shared" ref="H52:H71" si="6">G52</f>
        <v>-1.1900000004970934E-2</v>
      </c>
      <c r="Q52" s="2">
        <f t="shared" si="4"/>
        <v>23329.767999999996</v>
      </c>
      <c r="AB52" t="s">
        <v>25</v>
      </c>
      <c r="AG52" t="s">
        <v>27</v>
      </c>
    </row>
    <row r="53" spans="1:33">
      <c r="A53" t="s">
        <v>26</v>
      </c>
      <c r="C53" s="19">
        <v>38530.523999999998</v>
      </c>
      <c r="D53" s="18"/>
      <c r="E53">
        <f t="shared" ref="E53:E84" si="7">+(C53-C$7)/C$8</f>
        <v>922.00522226740463</v>
      </c>
      <c r="F53">
        <f t="shared" ref="F53:F84" si="8">ROUND(2*E53,0)/2</f>
        <v>922</v>
      </c>
      <c r="G53">
        <f t="shared" ref="G53:G84" si="9">+C53-(C$7+F53*C$8)</f>
        <v>2.4399999994784594E-2</v>
      </c>
      <c r="H53">
        <f t="shared" si="6"/>
        <v>2.4399999994784594E-2</v>
      </c>
      <c r="Q53" s="2">
        <f t="shared" ref="Q53:Q84" si="10">+C53-15018.5</f>
        <v>23512.023999999998</v>
      </c>
      <c r="AB53" t="s">
        <v>25</v>
      </c>
      <c r="AG53" t="s">
        <v>27</v>
      </c>
    </row>
    <row r="54" spans="1:33">
      <c r="A54" t="s">
        <v>26</v>
      </c>
      <c r="C54" s="19">
        <v>38558.453000000001</v>
      </c>
      <c r="D54" s="18"/>
      <c r="E54">
        <f t="shared" si="7"/>
        <v>927.98279220084294</v>
      </c>
      <c r="F54">
        <f t="shared" si="8"/>
        <v>928</v>
      </c>
      <c r="G54">
        <f t="shared" si="9"/>
        <v>-8.0399999998917338E-2</v>
      </c>
      <c r="H54">
        <f t="shared" si="6"/>
        <v>-8.0399999998917338E-2</v>
      </c>
      <c r="Q54" s="2">
        <f t="shared" si="10"/>
        <v>23539.953000000001</v>
      </c>
      <c r="AB54" t="s">
        <v>25</v>
      </c>
      <c r="AG54" t="s">
        <v>27</v>
      </c>
    </row>
    <row r="55" spans="1:33">
      <c r="A55" t="s">
        <v>26</v>
      </c>
      <c r="C55" s="19">
        <v>38614.432999999997</v>
      </c>
      <c r="D55" s="18"/>
      <c r="E55">
        <f t="shared" si="7"/>
        <v>939.96404340474601</v>
      </c>
      <c r="F55">
        <f t="shared" si="8"/>
        <v>940</v>
      </c>
      <c r="G55">
        <f t="shared" si="9"/>
        <v>-0.16800000000512227</v>
      </c>
      <c r="H55">
        <f t="shared" si="6"/>
        <v>-0.16800000000512227</v>
      </c>
      <c r="Q55" s="2">
        <f t="shared" si="10"/>
        <v>23595.932999999997</v>
      </c>
      <c r="AB55" t="s">
        <v>25</v>
      </c>
      <c r="AG55" t="s">
        <v>27</v>
      </c>
    </row>
    <row r="56" spans="1:33">
      <c r="A56" t="s">
        <v>26</v>
      </c>
      <c r="C56" s="19">
        <v>38941.478999999999</v>
      </c>
      <c r="D56" s="18"/>
      <c r="E56">
        <f t="shared" si="7"/>
        <v>1009.9608329944559</v>
      </c>
      <c r="F56">
        <f t="shared" si="8"/>
        <v>1010</v>
      </c>
      <c r="G56">
        <f t="shared" si="9"/>
        <v>-0.1830000000045402</v>
      </c>
      <c r="H56">
        <f t="shared" si="6"/>
        <v>-0.1830000000045402</v>
      </c>
      <c r="Q56" s="2">
        <f t="shared" si="10"/>
        <v>23922.978999999999</v>
      </c>
      <c r="AB56" t="s">
        <v>25</v>
      </c>
      <c r="AG56" t="s">
        <v>27</v>
      </c>
    </row>
    <row r="57" spans="1:33">
      <c r="A57" t="s">
        <v>26</v>
      </c>
      <c r="C57" s="19">
        <v>39058.341</v>
      </c>
      <c r="D57" s="18"/>
      <c r="E57">
        <f t="shared" si="7"/>
        <v>1034.9724974851781</v>
      </c>
      <c r="F57">
        <f t="shared" si="8"/>
        <v>1035</v>
      </c>
      <c r="G57">
        <f t="shared" si="9"/>
        <v>-0.12850000000617001</v>
      </c>
      <c r="H57">
        <f t="shared" si="6"/>
        <v>-0.12850000000617001</v>
      </c>
      <c r="Q57" s="2">
        <f t="shared" si="10"/>
        <v>24039.841</v>
      </c>
      <c r="AB57" t="s">
        <v>25</v>
      </c>
      <c r="AG57" t="s">
        <v>27</v>
      </c>
    </row>
    <row r="58" spans="1:33">
      <c r="A58" t="s">
        <v>26</v>
      </c>
      <c r="C58" s="19">
        <v>39184.667000000001</v>
      </c>
      <c r="D58" s="18"/>
      <c r="E58">
        <f t="shared" si="7"/>
        <v>1062.0097168418122</v>
      </c>
      <c r="F58">
        <f t="shared" si="8"/>
        <v>1062</v>
      </c>
      <c r="G58">
        <f t="shared" si="9"/>
        <v>4.5399999995424878E-2</v>
      </c>
      <c r="H58">
        <f t="shared" si="6"/>
        <v>4.5399999995424878E-2</v>
      </c>
      <c r="Q58" s="2">
        <f t="shared" si="10"/>
        <v>24166.167000000001</v>
      </c>
      <c r="AB58" t="s">
        <v>25</v>
      </c>
      <c r="AG58" t="s">
        <v>27</v>
      </c>
    </row>
    <row r="59" spans="1:33">
      <c r="A59" t="s">
        <v>26</v>
      </c>
      <c r="C59" s="19">
        <v>39670.462</v>
      </c>
      <c r="D59" s="18"/>
      <c r="E59">
        <f t="shared" si="7"/>
        <v>1165.9831346446069</v>
      </c>
      <c r="F59">
        <f t="shared" si="8"/>
        <v>1166</v>
      </c>
      <c r="G59">
        <f t="shared" si="9"/>
        <v>-7.8800000002956949E-2</v>
      </c>
      <c r="H59">
        <f t="shared" si="6"/>
        <v>-7.8800000002956949E-2</v>
      </c>
      <c r="Q59" s="2">
        <f t="shared" si="10"/>
        <v>24651.962</v>
      </c>
      <c r="AB59" t="s">
        <v>25</v>
      </c>
      <c r="AG59" t="s">
        <v>27</v>
      </c>
    </row>
    <row r="60" spans="1:33">
      <c r="A60" t="s">
        <v>26</v>
      </c>
      <c r="C60" s="19">
        <v>39684.447</v>
      </c>
      <c r="D60" s="18"/>
      <c r="E60">
        <f t="shared" si="7"/>
        <v>1168.9763071720561</v>
      </c>
      <c r="F60">
        <f t="shared" si="8"/>
        <v>1169</v>
      </c>
      <c r="G60">
        <f t="shared" si="9"/>
        <v>-0.11070000000472646</v>
      </c>
      <c r="H60">
        <f t="shared" si="6"/>
        <v>-0.11070000000472646</v>
      </c>
      <c r="Q60" s="2">
        <f t="shared" si="10"/>
        <v>24665.947</v>
      </c>
      <c r="AB60" t="s">
        <v>25</v>
      </c>
      <c r="AG60" t="s">
        <v>27</v>
      </c>
    </row>
    <row r="61" spans="1:33">
      <c r="A61" t="s">
        <v>26</v>
      </c>
      <c r="C61" s="19">
        <v>39712.398000000001</v>
      </c>
      <c r="D61" s="18"/>
      <c r="E61">
        <f t="shared" si="7"/>
        <v>1174.958585707253</v>
      </c>
      <c r="F61">
        <f t="shared" si="8"/>
        <v>1175</v>
      </c>
      <c r="G61">
        <f t="shared" si="9"/>
        <v>-0.19350000000122236</v>
      </c>
      <c r="H61">
        <f t="shared" si="6"/>
        <v>-0.19350000000122236</v>
      </c>
      <c r="Q61" s="2">
        <f t="shared" si="10"/>
        <v>24693.898000000001</v>
      </c>
      <c r="AB61" t="s">
        <v>25</v>
      </c>
      <c r="AG61" t="s">
        <v>27</v>
      </c>
    </row>
    <row r="62" spans="1:33">
      <c r="A62" t="s">
        <v>26</v>
      </c>
      <c r="C62" s="19">
        <v>39913.673000000003</v>
      </c>
      <c r="D62" s="18"/>
      <c r="E62">
        <f t="shared" si="7"/>
        <v>1218.0369411210752</v>
      </c>
      <c r="F62">
        <f t="shared" si="8"/>
        <v>1218</v>
      </c>
      <c r="G62">
        <f t="shared" si="9"/>
        <v>0.17259999999805586</v>
      </c>
      <c r="H62">
        <f t="shared" si="6"/>
        <v>0.17259999999805586</v>
      </c>
      <c r="Q62" s="2">
        <f t="shared" si="10"/>
        <v>24895.173000000003</v>
      </c>
      <c r="AB62" t="s">
        <v>25</v>
      </c>
      <c r="AG62" t="s">
        <v>27</v>
      </c>
    </row>
    <row r="63" spans="1:33">
      <c r="A63" t="s">
        <v>26</v>
      </c>
      <c r="C63" s="19">
        <v>39969.565999999999</v>
      </c>
      <c r="D63" s="18"/>
      <c r="E63">
        <f t="shared" si="7"/>
        <v>1229.9995719452938</v>
      </c>
      <c r="F63">
        <f t="shared" si="8"/>
        <v>1230</v>
      </c>
      <c r="G63">
        <f t="shared" si="9"/>
        <v>-2.0000000004074536E-3</v>
      </c>
      <c r="H63">
        <f t="shared" si="6"/>
        <v>-2.0000000004074536E-3</v>
      </c>
      <c r="Q63" s="2">
        <f t="shared" si="10"/>
        <v>24951.065999999999</v>
      </c>
      <c r="AB63" t="s">
        <v>25</v>
      </c>
      <c r="AG63" t="s">
        <v>27</v>
      </c>
    </row>
    <row r="64" spans="1:33">
      <c r="A64" t="s">
        <v>26</v>
      </c>
      <c r="C64" s="19">
        <v>40030.468000000001</v>
      </c>
      <c r="D64" s="18"/>
      <c r="E64">
        <f t="shared" si="7"/>
        <v>1243.0342657791662</v>
      </c>
      <c r="F64">
        <f t="shared" si="8"/>
        <v>1243</v>
      </c>
      <c r="G64">
        <f t="shared" si="9"/>
        <v>0.16010000000096625</v>
      </c>
      <c r="H64">
        <f t="shared" si="6"/>
        <v>0.16010000000096625</v>
      </c>
      <c r="Q64" s="2">
        <f t="shared" si="10"/>
        <v>25011.968000000001</v>
      </c>
      <c r="AB64" t="s">
        <v>25</v>
      </c>
      <c r="AG64" t="s">
        <v>27</v>
      </c>
    </row>
    <row r="65" spans="1:33">
      <c r="A65" t="s">
        <v>26</v>
      </c>
      <c r="C65" s="19">
        <v>40385.495000000003</v>
      </c>
      <c r="D65" s="18"/>
      <c r="E65">
        <f t="shared" si="7"/>
        <v>1319.0197547246537</v>
      </c>
      <c r="F65">
        <f t="shared" si="8"/>
        <v>1319</v>
      </c>
      <c r="G65">
        <f t="shared" si="9"/>
        <v>9.2299999996612314E-2</v>
      </c>
      <c r="H65">
        <f t="shared" si="6"/>
        <v>9.2299999996612314E-2</v>
      </c>
      <c r="Q65" s="2">
        <f t="shared" si="10"/>
        <v>25366.995000000003</v>
      </c>
      <c r="AB65" t="s">
        <v>25</v>
      </c>
      <c r="AG65" t="s">
        <v>27</v>
      </c>
    </row>
    <row r="66" spans="1:33">
      <c r="A66" t="s">
        <v>26</v>
      </c>
      <c r="C66" s="19">
        <v>40483.385000000002</v>
      </c>
      <c r="D66" s="18"/>
      <c r="E66">
        <f t="shared" si="7"/>
        <v>1339.9708922800332</v>
      </c>
      <c r="F66">
        <f t="shared" si="8"/>
        <v>1340</v>
      </c>
      <c r="G66">
        <f t="shared" si="9"/>
        <v>-0.13599999999860302</v>
      </c>
      <c r="H66">
        <f t="shared" si="6"/>
        <v>-0.13599999999860302</v>
      </c>
      <c r="Q66" s="2">
        <f t="shared" si="10"/>
        <v>25464.885000000002</v>
      </c>
      <c r="AB66" t="s">
        <v>25</v>
      </c>
      <c r="AG66" t="s">
        <v>27</v>
      </c>
    </row>
    <row r="67" spans="1:33">
      <c r="A67" t="s">
        <v>26</v>
      </c>
      <c r="C67" s="19">
        <v>40740.472999999998</v>
      </c>
      <c r="D67" s="18"/>
      <c r="E67">
        <f t="shared" si="7"/>
        <v>1394.9947563298579</v>
      </c>
      <c r="F67">
        <f t="shared" si="8"/>
        <v>1395</v>
      </c>
      <c r="G67">
        <f t="shared" si="9"/>
        <v>-2.4500000006810296E-2</v>
      </c>
      <c r="H67">
        <f t="shared" si="6"/>
        <v>-2.4500000006810296E-2</v>
      </c>
      <c r="Q67" s="2">
        <f t="shared" si="10"/>
        <v>25721.972999999998</v>
      </c>
      <c r="AB67" t="s">
        <v>25</v>
      </c>
      <c r="AG67" t="s">
        <v>27</v>
      </c>
    </row>
    <row r="68" spans="1:33">
      <c r="A68" t="s">
        <v>26</v>
      </c>
      <c r="C68" s="19">
        <v>41039.563999999998</v>
      </c>
      <c r="D68" s="18"/>
      <c r="E68">
        <f t="shared" si="7"/>
        <v>1459.0084112749601</v>
      </c>
      <c r="F68">
        <f t="shared" si="8"/>
        <v>1459</v>
      </c>
      <c r="G68">
        <f t="shared" si="9"/>
        <v>3.9299999996728729E-2</v>
      </c>
      <c r="H68">
        <f t="shared" si="6"/>
        <v>3.9299999996728729E-2</v>
      </c>
      <c r="Q68" s="2">
        <f t="shared" si="10"/>
        <v>26021.063999999998</v>
      </c>
      <c r="AB68" t="s">
        <v>25</v>
      </c>
      <c r="AG68" t="s">
        <v>27</v>
      </c>
    </row>
    <row r="69" spans="1:33">
      <c r="A69" t="s">
        <v>26</v>
      </c>
      <c r="C69" s="19">
        <v>41240.343999999997</v>
      </c>
      <c r="D69" s="18"/>
      <c r="E69">
        <f t="shared" si="7"/>
        <v>1501.9808231491972</v>
      </c>
      <c r="F69">
        <f t="shared" si="8"/>
        <v>1502</v>
      </c>
      <c r="G69">
        <f t="shared" si="9"/>
        <v>-8.960000000661239E-2</v>
      </c>
      <c r="H69">
        <f t="shared" si="6"/>
        <v>-8.960000000661239E-2</v>
      </c>
      <c r="Q69" s="2">
        <f t="shared" si="10"/>
        <v>26221.843999999997</v>
      </c>
      <c r="AB69" t="s">
        <v>25</v>
      </c>
      <c r="AG69" t="s">
        <v>27</v>
      </c>
    </row>
    <row r="70" spans="1:33">
      <c r="A70" t="s">
        <v>26</v>
      </c>
      <c r="C70" s="19">
        <v>41539.436000000002</v>
      </c>
      <c r="D70" s="18"/>
      <c r="E70">
        <f t="shared" si="7"/>
        <v>1565.9946921216529</v>
      </c>
      <c r="F70">
        <f t="shared" si="8"/>
        <v>1566</v>
      </c>
      <c r="G70">
        <f t="shared" si="9"/>
        <v>-2.4799999999231659E-2</v>
      </c>
      <c r="H70">
        <f t="shared" si="6"/>
        <v>-2.4799999999231659E-2</v>
      </c>
      <c r="Q70" s="2">
        <f t="shared" si="10"/>
        <v>26520.936000000002</v>
      </c>
      <c r="AB70" t="s">
        <v>25</v>
      </c>
      <c r="AG70" t="s">
        <v>27</v>
      </c>
    </row>
    <row r="71" spans="1:33">
      <c r="A71" t="s">
        <v>26</v>
      </c>
      <c r="C71" s="19">
        <v>41567.375999999997</v>
      </c>
      <c r="D71" s="18"/>
      <c r="E71">
        <f t="shared" si="7"/>
        <v>1571.9746163559689</v>
      </c>
      <c r="F71">
        <f t="shared" si="8"/>
        <v>1572</v>
      </c>
      <c r="G71">
        <f t="shared" si="9"/>
        <v>-0.11860000000888249</v>
      </c>
      <c r="H71">
        <f t="shared" si="6"/>
        <v>-0.11860000000888249</v>
      </c>
      <c r="Q71" s="2">
        <f t="shared" si="10"/>
        <v>26548.875999999997</v>
      </c>
      <c r="AB71" t="s">
        <v>25</v>
      </c>
      <c r="AG71" t="s">
        <v>27</v>
      </c>
    </row>
    <row r="72" spans="1:33">
      <c r="A72" t="s">
        <v>34</v>
      </c>
      <c r="C72" s="19">
        <v>41894.546999999999</v>
      </c>
      <c r="D72" s="18"/>
      <c r="E72">
        <f t="shared" si="7"/>
        <v>1641.998159364766</v>
      </c>
      <c r="F72">
        <f t="shared" si="8"/>
        <v>1642</v>
      </c>
      <c r="G72">
        <f t="shared" si="9"/>
        <v>-8.6000000010244548E-3</v>
      </c>
      <c r="I72">
        <f>G72</f>
        <v>-8.6000000010244548E-3</v>
      </c>
      <c r="Q72" s="2">
        <f t="shared" si="10"/>
        <v>26876.046999999999</v>
      </c>
      <c r="AB72" t="s">
        <v>28</v>
      </c>
      <c r="AD72">
        <v>9</v>
      </c>
      <c r="AF72" t="s">
        <v>33</v>
      </c>
      <c r="AG72" t="s">
        <v>29</v>
      </c>
    </row>
    <row r="73" spans="1:33">
      <c r="A73" t="s">
        <v>26</v>
      </c>
      <c r="C73" s="19">
        <v>41927.389000000003</v>
      </c>
      <c r="D73" s="18"/>
      <c r="E73">
        <f t="shared" si="7"/>
        <v>1649.0272456819982</v>
      </c>
      <c r="F73">
        <f t="shared" si="8"/>
        <v>1649</v>
      </c>
      <c r="G73">
        <f t="shared" si="9"/>
        <v>0.12730000000010477</v>
      </c>
      <c r="H73">
        <f>G73</f>
        <v>0.12730000000010477</v>
      </c>
      <c r="Q73" s="2">
        <f t="shared" si="10"/>
        <v>26908.889000000003</v>
      </c>
      <c r="AB73" t="s">
        <v>25</v>
      </c>
      <c r="AG73" t="s">
        <v>27</v>
      </c>
    </row>
    <row r="74" spans="1:33">
      <c r="A74" t="s">
        <v>26</v>
      </c>
      <c r="C74" s="19">
        <v>42151.538</v>
      </c>
      <c r="D74" s="18"/>
      <c r="E74">
        <f t="shared" si="7"/>
        <v>1697.0012627613805</v>
      </c>
      <c r="F74">
        <f t="shared" si="8"/>
        <v>1697</v>
      </c>
      <c r="G74">
        <f t="shared" si="9"/>
        <v>5.8999999964726157E-3</v>
      </c>
      <c r="H74">
        <f>G74</f>
        <v>5.8999999964726157E-3</v>
      </c>
      <c r="Q74" s="2">
        <f t="shared" si="10"/>
        <v>27133.038</v>
      </c>
      <c r="AB74" t="s">
        <v>25</v>
      </c>
      <c r="AG74" t="s">
        <v>27</v>
      </c>
    </row>
    <row r="75" spans="1:33">
      <c r="A75" t="s">
        <v>35</v>
      </c>
      <c r="C75" s="19">
        <v>42296.409</v>
      </c>
      <c r="D75" s="18"/>
      <c r="E75">
        <f t="shared" si="7"/>
        <v>1728.0076193737552</v>
      </c>
      <c r="F75">
        <f t="shared" si="8"/>
        <v>1728</v>
      </c>
      <c r="G75">
        <f t="shared" si="9"/>
        <v>3.5599999995611142E-2</v>
      </c>
      <c r="I75">
        <f>G75</f>
        <v>3.5599999995611142E-2</v>
      </c>
      <c r="Q75" s="2">
        <f t="shared" si="10"/>
        <v>27277.909</v>
      </c>
      <c r="AB75" t="s">
        <v>28</v>
      </c>
      <c r="AD75">
        <v>16</v>
      </c>
      <c r="AF75" t="s">
        <v>33</v>
      </c>
      <c r="AG75" t="s">
        <v>29</v>
      </c>
    </row>
    <row r="76" spans="1:33">
      <c r="A76" t="s">
        <v>26</v>
      </c>
      <c r="C76" s="19">
        <v>42637.381000000001</v>
      </c>
      <c r="D76" s="18"/>
      <c r="E76">
        <f t="shared" si="7"/>
        <v>1800.9849538771052</v>
      </c>
      <c r="F76">
        <f t="shared" si="8"/>
        <v>1801</v>
      </c>
      <c r="G76">
        <f t="shared" si="9"/>
        <v>-7.0299999999406282E-2</v>
      </c>
      <c r="H76">
        <f t="shared" ref="H76:H81" si="11">G76</f>
        <v>-7.0299999999406282E-2</v>
      </c>
      <c r="Q76" s="2">
        <f t="shared" si="10"/>
        <v>27618.881000000001</v>
      </c>
      <c r="AB76" t="s">
        <v>25</v>
      </c>
      <c r="AG76" t="s">
        <v>27</v>
      </c>
    </row>
    <row r="77" spans="1:33">
      <c r="A77" t="s">
        <v>26</v>
      </c>
      <c r="C77" s="19">
        <v>42740.222000000002</v>
      </c>
      <c r="D77" s="18"/>
      <c r="E77">
        <f t="shared" si="7"/>
        <v>1822.9957408556811</v>
      </c>
      <c r="F77">
        <f t="shared" si="8"/>
        <v>1823</v>
      </c>
      <c r="G77">
        <f t="shared" si="9"/>
        <v>-1.9899999999324791E-2</v>
      </c>
      <c r="H77">
        <f t="shared" si="11"/>
        <v>-1.9899999999324791E-2</v>
      </c>
      <c r="Q77" s="2">
        <f t="shared" si="10"/>
        <v>27721.722000000002</v>
      </c>
      <c r="AB77" t="s">
        <v>25</v>
      </c>
      <c r="AG77" t="s">
        <v>27</v>
      </c>
    </row>
    <row r="78" spans="1:33">
      <c r="A78" t="s">
        <v>26</v>
      </c>
      <c r="C78" s="19">
        <v>42866.561999999998</v>
      </c>
      <c r="D78" s="18"/>
      <c r="E78">
        <f t="shared" si="7"/>
        <v>1850.0359565952519</v>
      </c>
      <c r="F78">
        <f t="shared" si="8"/>
        <v>1850</v>
      </c>
      <c r="G78">
        <f t="shared" si="9"/>
        <v>0.16799999999784632</v>
      </c>
      <c r="H78">
        <f t="shared" si="11"/>
        <v>0.16799999999784632</v>
      </c>
      <c r="Q78" s="2">
        <f t="shared" si="10"/>
        <v>27848.061999999998</v>
      </c>
      <c r="AB78" t="s">
        <v>25</v>
      </c>
      <c r="AG78" t="s">
        <v>27</v>
      </c>
    </row>
    <row r="79" spans="1:33">
      <c r="A79" t="s">
        <v>26</v>
      </c>
      <c r="C79" s="19">
        <v>42955.466</v>
      </c>
      <c r="D79" s="18"/>
      <c r="E79">
        <f t="shared" si="7"/>
        <v>1869.0638443593086</v>
      </c>
      <c r="F79">
        <f t="shared" si="8"/>
        <v>1869</v>
      </c>
      <c r="G79">
        <f t="shared" si="9"/>
        <v>0.29829999999492429</v>
      </c>
      <c r="H79">
        <f t="shared" si="11"/>
        <v>0.29829999999492429</v>
      </c>
      <c r="Q79" s="2">
        <f t="shared" si="10"/>
        <v>27936.966</v>
      </c>
      <c r="AB79" t="s">
        <v>25</v>
      </c>
      <c r="AG79" t="s">
        <v>27</v>
      </c>
    </row>
    <row r="80" spans="1:33">
      <c r="A80" t="s">
        <v>26</v>
      </c>
      <c r="C80" s="19">
        <v>43254.561999999998</v>
      </c>
      <c r="D80" s="18"/>
      <c r="E80">
        <f t="shared" si="7"/>
        <v>1933.0785694411736</v>
      </c>
      <c r="F80">
        <f t="shared" si="8"/>
        <v>1933</v>
      </c>
      <c r="G80">
        <f t="shared" si="9"/>
        <v>0.36709999999584397</v>
      </c>
      <c r="H80">
        <f t="shared" si="11"/>
        <v>0.36709999999584397</v>
      </c>
      <c r="Q80" s="2">
        <f t="shared" si="10"/>
        <v>28236.061999999998</v>
      </c>
      <c r="AB80" t="s">
        <v>25</v>
      </c>
      <c r="AG80" t="s">
        <v>27</v>
      </c>
    </row>
    <row r="81" spans="1:33">
      <c r="A81" t="s">
        <v>26</v>
      </c>
      <c r="C81" s="19">
        <v>44170.294000000002</v>
      </c>
      <c r="D81" s="18"/>
      <c r="E81">
        <f t="shared" si="7"/>
        <v>2129.0702651798897</v>
      </c>
      <c r="F81">
        <f t="shared" si="8"/>
        <v>2129</v>
      </c>
      <c r="G81">
        <f t="shared" si="9"/>
        <v>0.3283000000010361</v>
      </c>
      <c r="H81">
        <f t="shared" si="11"/>
        <v>0.3283000000010361</v>
      </c>
      <c r="Q81" s="2">
        <f t="shared" si="10"/>
        <v>29151.794000000002</v>
      </c>
      <c r="AB81" t="s">
        <v>25</v>
      </c>
      <c r="AG81" t="s">
        <v>27</v>
      </c>
    </row>
    <row r="82" spans="1:33">
      <c r="A82" t="s">
        <v>30</v>
      </c>
      <c r="C82" s="19">
        <v>44871.048000000003</v>
      </c>
      <c r="D82" s="18"/>
      <c r="E82">
        <f t="shared" si="7"/>
        <v>2279.0507886907944</v>
      </c>
      <c r="F82">
        <f t="shared" si="8"/>
        <v>2279</v>
      </c>
      <c r="G82">
        <f t="shared" si="9"/>
        <v>0.23730000000068685</v>
      </c>
      <c r="I82">
        <f t="shared" ref="I82:I90" si="12">G82</f>
        <v>0.23730000000068685</v>
      </c>
      <c r="O82">
        <f t="shared" ref="O82:O91" ca="1" si="13">+C$11+C$12*F82</f>
        <v>0.32470129019288851</v>
      </c>
      <c r="Q82" s="2">
        <f t="shared" si="10"/>
        <v>29852.548000000003</v>
      </c>
      <c r="AB82" t="s">
        <v>28</v>
      </c>
      <c r="AG82" t="s">
        <v>27</v>
      </c>
    </row>
    <row r="83" spans="1:33">
      <c r="A83" t="s">
        <v>30</v>
      </c>
      <c r="C83" s="19">
        <v>45599.991999999998</v>
      </c>
      <c r="D83" s="18"/>
      <c r="E83">
        <f t="shared" si="7"/>
        <v>2435.0647432741894</v>
      </c>
      <c r="F83">
        <f t="shared" si="8"/>
        <v>2435</v>
      </c>
      <c r="G83">
        <f t="shared" si="9"/>
        <v>0.30249999999796273</v>
      </c>
      <c r="I83">
        <f t="shared" si="12"/>
        <v>0.30249999999796273</v>
      </c>
      <c r="O83">
        <f t="shared" ca="1" si="13"/>
        <v>0.37476713075954815</v>
      </c>
      <c r="Q83" s="2">
        <f t="shared" si="10"/>
        <v>30581.491999999998</v>
      </c>
      <c r="AB83" t="s">
        <v>28</v>
      </c>
      <c r="AG83" t="s">
        <v>27</v>
      </c>
    </row>
    <row r="84" spans="1:33">
      <c r="A84" t="s">
        <v>37</v>
      </c>
      <c r="C84" s="19">
        <v>46707.37</v>
      </c>
      <c r="D84" s="18"/>
      <c r="E84">
        <f t="shared" si="7"/>
        <v>2672.0739250476213</v>
      </c>
      <c r="F84">
        <f t="shared" si="8"/>
        <v>2672</v>
      </c>
      <c r="G84">
        <f t="shared" si="9"/>
        <v>0.34539999999833526</v>
      </c>
      <c r="I84">
        <f t="shared" si="12"/>
        <v>0.34539999999833526</v>
      </c>
      <c r="O84">
        <f t="shared" ca="1" si="13"/>
        <v>0.45082869623581945</v>
      </c>
      <c r="Q84" s="2">
        <f t="shared" si="10"/>
        <v>31688.870000000003</v>
      </c>
      <c r="AB84" t="s">
        <v>28</v>
      </c>
      <c r="AD84">
        <v>10</v>
      </c>
      <c r="AF84" t="s">
        <v>36</v>
      </c>
      <c r="AG84" t="s">
        <v>29</v>
      </c>
    </row>
    <row r="85" spans="1:33">
      <c r="A85" t="s">
        <v>31</v>
      </c>
      <c r="C85" s="19">
        <v>47053.163999999997</v>
      </c>
      <c r="D85" s="18"/>
      <c r="E85">
        <f t="shared" ref="E85:E91" si="14">+(C85-C$7)/C$8</f>
        <v>2746.0832994456678</v>
      </c>
      <c r="F85">
        <f t="shared" ref="F85:F91" si="15">ROUND(2*E85,0)/2</f>
        <v>2746</v>
      </c>
      <c r="G85">
        <f t="shared" ref="G85:G91" si="16">+C85-(C$7+F85*C$8)</f>
        <v>0.38919999999779975</v>
      </c>
      <c r="I85">
        <f t="shared" si="12"/>
        <v>0.38919999999779975</v>
      </c>
      <c r="O85">
        <f t="shared" ca="1" si="13"/>
        <v>0.47457787701744014</v>
      </c>
      <c r="Q85" s="2">
        <f t="shared" ref="Q85:Q91" si="17">+C85-15018.5</f>
        <v>32034.663999999997</v>
      </c>
      <c r="AB85" t="s">
        <v>28</v>
      </c>
      <c r="AG85" t="s">
        <v>27</v>
      </c>
    </row>
    <row r="86" spans="1:33">
      <c r="A86" t="s">
        <v>38</v>
      </c>
      <c r="C86" s="19">
        <v>49917.7</v>
      </c>
      <c r="D86" s="18"/>
      <c r="E86">
        <f t="shared" si="14"/>
        <v>3359.1723562271245</v>
      </c>
      <c r="F86">
        <f t="shared" si="15"/>
        <v>3359</v>
      </c>
      <c r="G86">
        <f t="shared" si="16"/>
        <v>0.8052999999927124</v>
      </c>
      <c r="I86">
        <f t="shared" si="12"/>
        <v>0.8052999999927124</v>
      </c>
      <c r="O86">
        <f t="shared" ca="1" si="13"/>
        <v>0.67131095565437837</v>
      </c>
      <c r="Q86" s="2">
        <f t="shared" si="17"/>
        <v>34899.199999999997</v>
      </c>
      <c r="AD86">
        <v>44</v>
      </c>
      <c r="AF86" t="s">
        <v>36</v>
      </c>
      <c r="AG86" t="s">
        <v>29</v>
      </c>
    </row>
    <row r="87" spans="1:33">
      <c r="A87" t="s">
        <v>40</v>
      </c>
      <c r="C87" s="19">
        <v>50324.095999999998</v>
      </c>
      <c r="D87" s="18">
        <v>8.9999999999999993E-3</v>
      </c>
      <c r="E87">
        <f t="shared" si="14"/>
        <v>3446.152216253236</v>
      </c>
      <c r="F87">
        <f t="shared" si="15"/>
        <v>3446</v>
      </c>
      <c r="G87">
        <f t="shared" si="16"/>
        <v>0.71119999999791617</v>
      </c>
      <c r="I87">
        <f t="shared" si="12"/>
        <v>0.71119999999791617</v>
      </c>
      <c r="O87">
        <f t="shared" ca="1" si="13"/>
        <v>0.69923228981655394</v>
      </c>
      <c r="Q87" s="2">
        <f t="shared" si="17"/>
        <v>35305.595999999998</v>
      </c>
      <c r="AA87" t="s">
        <v>32</v>
      </c>
      <c r="AB87" t="s">
        <v>28</v>
      </c>
      <c r="AD87">
        <v>13</v>
      </c>
      <c r="AF87" t="s">
        <v>39</v>
      </c>
      <c r="AG87" t="s">
        <v>29</v>
      </c>
    </row>
    <row r="88" spans="1:33">
      <c r="A88" t="s">
        <v>40</v>
      </c>
      <c r="C88" s="19">
        <v>50352.133000000002</v>
      </c>
      <c r="D88" s="18">
        <v>7.0000000000000001E-3</v>
      </c>
      <c r="E88">
        <f t="shared" si="14"/>
        <v>3452.1529011407656</v>
      </c>
      <c r="F88">
        <f t="shared" si="15"/>
        <v>3452</v>
      </c>
      <c r="G88">
        <f t="shared" si="16"/>
        <v>0.7143999999971129</v>
      </c>
      <c r="I88">
        <f t="shared" si="12"/>
        <v>0.7143999999971129</v>
      </c>
      <c r="O88">
        <f t="shared" ca="1" si="13"/>
        <v>0.70115789906911785</v>
      </c>
      <c r="Q88" s="2">
        <f t="shared" si="17"/>
        <v>35333.633000000002</v>
      </c>
      <c r="AA88" t="s">
        <v>32</v>
      </c>
      <c r="AB88" t="s">
        <v>28</v>
      </c>
      <c r="AD88">
        <v>9</v>
      </c>
      <c r="AF88" t="s">
        <v>39</v>
      </c>
      <c r="AG88" t="s">
        <v>29</v>
      </c>
    </row>
    <row r="89" spans="1:33">
      <c r="A89" t="s">
        <v>40</v>
      </c>
      <c r="C89" s="19">
        <v>50375.487000000001</v>
      </c>
      <c r="D89" s="18">
        <v>0.01</v>
      </c>
      <c r="E89">
        <f t="shared" si="14"/>
        <v>3457.1512959356201</v>
      </c>
      <c r="F89">
        <f t="shared" si="15"/>
        <v>3457</v>
      </c>
      <c r="G89">
        <f t="shared" si="16"/>
        <v>0.70689999999740394</v>
      </c>
      <c r="I89">
        <f t="shared" si="12"/>
        <v>0.70689999999740394</v>
      </c>
      <c r="O89">
        <f t="shared" ca="1" si="13"/>
        <v>0.70276257344625437</v>
      </c>
      <c r="Q89" s="2">
        <f t="shared" si="17"/>
        <v>35356.987000000001</v>
      </c>
      <c r="AA89" t="s">
        <v>32</v>
      </c>
      <c r="AB89" t="s">
        <v>28</v>
      </c>
      <c r="AD89">
        <v>6</v>
      </c>
      <c r="AF89" t="s">
        <v>39</v>
      </c>
      <c r="AG89" t="s">
        <v>29</v>
      </c>
    </row>
    <row r="90" spans="1:33">
      <c r="A90" t="s">
        <v>41</v>
      </c>
      <c r="C90" s="19">
        <v>50665.205000000002</v>
      </c>
      <c r="D90" s="18">
        <v>7.0000000000000001E-3</v>
      </c>
      <c r="E90">
        <f t="shared" si="14"/>
        <v>3519.158872503906</v>
      </c>
      <c r="F90">
        <f t="shared" si="15"/>
        <v>3519</v>
      </c>
      <c r="G90">
        <f t="shared" si="16"/>
        <v>0.74229999999806751</v>
      </c>
      <c r="I90">
        <f t="shared" si="12"/>
        <v>0.74229999999806751</v>
      </c>
      <c r="O90">
        <f t="shared" ca="1" si="13"/>
        <v>0.72266053572274713</v>
      </c>
      <c r="Q90" s="2">
        <f t="shared" si="17"/>
        <v>35646.705000000002</v>
      </c>
      <c r="AB90" t="s">
        <v>28</v>
      </c>
      <c r="AD90">
        <v>15</v>
      </c>
      <c r="AF90" t="s">
        <v>39</v>
      </c>
    </row>
    <row r="91" spans="1:33">
      <c r="A91" s="17" t="s">
        <v>50</v>
      </c>
      <c r="B91" s="6" t="s">
        <v>51</v>
      </c>
      <c r="C91" s="18">
        <v>51071.665699999998</v>
      </c>
      <c r="D91" s="18">
        <v>2.9999999999999997E-4</v>
      </c>
      <c r="E91">
        <f t="shared" si="14"/>
        <v>3606.1525800997356</v>
      </c>
      <c r="F91">
        <f t="shared" si="15"/>
        <v>3606</v>
      </c>
      <c r="G91">
        <f t="shared" si="16"/>
        <v>0.7128999999986263</v>
      </c>
      <c r="K91">
        <f>G91</f>
        <v>0.7128999999986263</v>
      </c>
      <c r="O91">
        <f t="shared" ca="1" si="13"/>
        <v>0.7505818698849227</v>
      </c>
      <c r="Q91" s="2">
        <f t="shared" si="17"/>
        <v>36053.165699999998</v>
      </c>
    </row>
    <row r="92" spans="1:33">
      <c r="B92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6"/>
  <sheetViews>
    <sheetView topLeftCell="A58" workbookViewId="0">
      <selection activeCell="D95" sqref="D95"/>
    </sheetView>
  </sheetViews>
  <sheetFormatPr defaultRowHeight="12.75"/>
  <cols>
    <col min="1" max="1" width="16.28515625" style="18" customWidth="1"/>
    <col min="2" max="2" width="4.42578125" style="21" customWidth="1"/>
    <col min="3" max="3" width="12.7109375" style="18" customWidth="1"/>
    <col min="4" max="4" width="3.5703125" style="21" customWidth="1"/>
    <col min="5" max="5" width="12.42578125" style="21" customWidth="1"/>
    <col min="6" max="6" width="5.42578125" style="21" customWidth="1"/>
    <col min="7" max="7" width="12" style="21" customWidth="1"/>
    <col min="8" max="8" width="7.28515625" style="18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20" t="s">
        <v>52</v>
      </c>
      <c r="I1" s="22" t="s">
        <v>53</v>
      </c>
      <c r="J1" s="23" t="s">
        <v>54</v>
      </c>
    </row>
    <row r="2" spans="1:16">
      <c r="I2" s="24" t="s">
        <v>55</v>
      </c>
      <c r="J2" s="25" t="s">
        <v>56</v>
      </c>
    </row>
    <row r="3" spans="1:16">
      <c r="A3" s="26" t="s">
        <v>57</v>
      </c>
      <c r="I3" s="24" t="s">
        <v>58</v>
      </c>
      <c r="J3" s="25" t="s">
        <v>25</v>
      </c>
    </row>
    <row r="4" spans="1:16">
      <c r="I4" s="24" t="s">
        <v>59</v>
      </c>
      <c r="J4" s="25" t="s">
        <v>25</v>
      </c>
    </row>
    <row r="5" spans="1:16" ht="13.5" thickBot="1">
      <c r="I5" s="27" t="s">
        <v>60</v>
      </c>
      <c r="J5" s="28" t="s">
        <v>61</v>
      </c>
    </row>
    <row r="10" spans="1:16" ht="13.5" thickBot="1"/>
    <row r="11" spans="1:16" ht="12.75" customHeight="1" thickBot="1">
      <c r="A11" s="18" t="str">
        <f t="shared" ref="A11:A42" si="0">P11</f>
        <v> MVS 9.113 </v>
      </c>
      <c r="B11" s="6" t="str">
        <f t="shared" ref="B11:B42" si="1">IF(H11=INT(H11),"I","II")</f>
        <v>I</v>
      </c>
      <c r="C11" s="18">
        <f t="shared" ref="C11:C42" si="2">1*G11</f>
        <v>28017.412</v>
      </c>
      <c r="D11" s="21" t="str">
        <f t="shared" ref="D11:D42" si="3">VLOOKUP(F11,I$1:J$5,2,FALSE)</f>
        <v>vis</v>
      </c>
      <c r="E11" s="29">
        <f>VLOOKUP(C11,Active!C$21:E$973,3,FALSE)</f>
        <v>-1328.0883076857228</v>
      </c>
      <c r="F11" s="6" t="s">
        <v>60</v>
      </c>
      <c r="G11" s="21" t="str">
        <f t="shared" ref="G11:G42" si="4">MID(I11,3,LEN(I11)-3)</f>
        <v>28017.412</v>
      </c>
      <c r="H11" s="18">
        <f t="shared" ref="H11:H42" si="5">1*K11</f>
        <v>-5634</v>
      </c>
      <c r="I11" s="30" t="s">
        <v>68</v>
      </c>
      <c r="J11" s="31" t="s">
        <v>69</v>
      </c>
      <c r="K11" s="30">
        <v>-5634</v>
      </c>
      <c r="L11" s="30" t="s">
        <v>70</v>
      </c>
      <c r="M11" s="31" t="s">
        <v>65</v>
      </c>
      <c r="N11" s="31"/>
      <c r="O11" s="32" t="s">
        <v>66</v>
      </c>
      <c r="P11" s="32" t="s">
        <v>67</v>
      </c>
    </row>
    <row r="12" spans="1:16" ht="12.75" customHeight="1" thickBot="1">
      <c r="A12" s="18" t="str">
        <f t="shared" si="0"/>
        <v> MVS 9.113 </v>
      </c>
      <c r="B12" s="6" t="str">
        <f t="shared" si="1"/>
        <v>I</v>
      </c>
      <c r="C12" s="18">
        <f t="shared" si="2"/>
        <v>30199.441999999999</v>
      </c>
      <c r="D12" s="21" t="str">
        <f t="shared" si="3"/>
        <v>vis</v>
      </c>
      <c r="E12" s="29">
        <f>VLOOKUP(C12,Active!C$21:E$973,3,FALSE)</f>
        <v>-861.0742032831804</v>
      </c>
      <c r="F12" s="6" t="s">
        <v>60</v>
      </c>
      <c r="G12" s="21" t="str">
        <f t="shared" si="4"/>
        <v>30199.442</v>
      </c>
      <c r="H12" s="18">
        <f t="shared" si="5"/>
        <v>-5167</v>
      </c>
      <c r="I12" s="30" t="s">
        <v>71</v>
      </c>
      <c r="J12" s="31" t="s">
        <v>72</v>
      </c>
      <c r="K12" s="30">
        <v>-5167</v>
      </c>
      <c r="L12" s="30" t="s">
        <v>73</v>
      </c>
      <c r="M12" s="31" t="s">
        <v>65</v>
      </c>
      <c r="N12" s="31"/>
      <c r="O12" s="32" t="s">
        <v>66</v>
      </c>
      <c r="P12" s="32" t="s">
        <v>67</v>
      </c>
    </row>
    <row r="13" spans="1:16" ht="12.75" customHeight="1" thickBot="1">
      <c r="A13" s="18" t="str">
        <f t="shared" si="0"/>
        <v> MVS 9.113 </v>
      </c>
      <c r="B13" s="6" t="str">
        <f t="shared" si="1"/>
        <v>I</v>
      </c>
      <c r="C13" s="18">
        <f t="shared" si="2"/>
        <v>30498.531999999999</v>
      </c>
      <c r="D13" s="21" t="str">
        <f t="shared" si="3"/>
        <v>vis</v>
      </c>
      <c r="E13" s="29">
        <f>VLOOKUP(C13,Active!C$21:E$973,3,FALSE)</f>
        <v>-797.06076236543106</v>
      </c>
      <c r="F13" s="6" t="s">
        <v>60</v>
      </c>
      <c r="G13" s="21" t="str">
        <f t="shared" si="4"/>
        <v>30498.532</v>
      </c>
      <c r="H13" s="18">
        <f t="shared" si="5"/>
        <v>-5103</v>
      </c>
      <c r="I13" s="30" t="s">
        <v>74</v>
      </c>
      <c r="J13" s="31" t="s">
        <v>75</v>
      </c>
      <c r="K13" s="30">
        <v>-5103</v>
      </c>
      <c r="L13" s="30" t="s">
        <v>76</v>
      </c>
      <c r="M13" s="31" t="s">
        <v>65</v>
      </c>
      <c r="N13" s="31"/>
      <c r="O13" s="32" t="s">
        <v>66</v>
      </c>
      <c r="P13" s="32" t="s">
        <v>67</v>
      </c>
    </row>
    <row r="14" spans="1:16" ht="12.75" customHeight="1" thickBot="1">
      <c r="A14" s="18" t="str">
        <f t="shared" si="0"/>
        <v> MVS 9.113 </v>
      </c>
      <c r="B14" s="6" t="str">
        <f t="shared" si="1"/>
        <v>I</v>
      </c>
      <c r="C14" s="18">
        <f t="shared" si="2"/>
        <v>32087.329000000002</v>
      </c>
      <c r="D14" s="21" t="str">
        <f t="shared" si="3"/>
        <v>vis</v>
      </c>
      <c r="E14" s="29">
        <f>VLOOKUP(C14,Active!C$21:E$973,3,FALSE)</f>
        <v>-457.01474648460101</v>
      </c>
      <c r="F14" s="6" t="s">
        <v>60</v>
      </c>
      <c r="G14" s="21" t="str">
        <f t="shared" si="4"/>
        <v>32087.329</v>
      </c>
      <c r="H14" s="18">
        <f t="shared" si="5"/>
        <v>-4763</v>
      </c>
      <c r="I14" s="30" t="s">
        <v>77</v>
      </c>
      <c r="J14" s="31" t="s">
        <v>78</v>
      </c>
      <c r="K14" s="30">
        <v>-4763</v>
      </c>
      <c r="L14" s="30" t="s">
        <v>79</v>
      </c>
      <c r="M14" s="31" t="s">
        <v>65</v>
      </c>
      <c r="N14" s="31"/>
      <c r="O14" s="32" t="s">
        <v>66</v>
      </c>
      <c r="P14" s="32" t="s">
        <v>67</v>
      </c>
    </row>
    <row r="15" spans="1:16" ht="12.75" customHeight="1" thickBot="1">
      <c r="A15" s="18" t="str">
        <f t="shared" si="0"/>
        <v> MVS 9.113 </v>
      </c>
      <c r="B15" s="6" t="str">
        <f t="shared" si="1"/>
        <v>I</v>
      </c>
      <c r="C15" s="18">
        <f t="shared" si="2"/>
        <v>32442.376</v>
      </c>
      <c r="D15" s="21" t="str">
        <f t="shared" si="3"/>
        <v>vis</v>
      </c>
      <c r="E15" s="29">
        <f>VLOOKUP(C15,Active!C$21:E$973,3,FALSE)</f>
        <v>-381.02497699206015</v>
      </c>
      <c r="F15" s="6" t="s">
        <v>60</v>
      </c>
      <c r="G15" s="21" t="str">
        <f t="shared" si="4"/>
        <v>32442.376</v>
      </c>
      <c r="H15" s="18">
        <f t="shared" si="5"/>
        <v>-4687</v>
      </c>
      <c r="I15" s="30" t="s">
        <v>80</v>
      </c>
      <c r="J15" s="31" t="s">
        <v>81</v>
      </c>
      <c r="K15" s="30">
        <v>-4687</v>
      </c>
      <c r="L15" s="30" t="s">
        <v>82</v>
      </c>
      <c r="M15" s="31" t="s">
        <v>65</v>
      </c>
      <c r="N15" s="31"/>
      <c r="O15" s="32" t="s">
        <v>66</v>
      </c>
      <c r="P15" s="32" t="s">
        <v>67</v>
      </c>
    </row>
    <row r="16" spans="1:16" ht="12.75" customHeight="1" thickBot="1">
      <c r="A16" s="18" t="str">
        <f t="shared" si="0"/>
        <v> MVS 9.113 </v>
      </c>
      <c r="B16" s="6" t="str">
        <f t="shared" si="1"/>
        <v>I</v>
      </c>
      <c r="C16" s="18">
        <f t="shared" si="2"/>
        <v>32470.287</v>
      </c>
      <c r="D16" s="21" t="str">
        <f t="shared" si="3"/>
        <v>vis</v>
      </c>
      <c r="E16" s="29">
        <f>VLOOKUP(C16,Active!C$21:E$973,3,FALSE)</f>
        <v>-375.05125955097117</v>
      </c>
      <c r="F16" s="6" t="s">
        <v>60</v>
      </c>
      <c r="G16" s="21" t="str">
        <f t="shared" si="4"/>
        <v>32470.287</v>
      </c>
      <c r="H16" s="18">
        <f t="shared" si="5"/>
        <v>-4681</v>
      </c>
      <c r="I16" s="30" t="s">
        <v>83</v>
      </c>
      <c r="J16" s="31" t="s">
        <v>84</v>
      </c>
      <c r="K16" s="30">
        <v>-4681</v>
      </c>
      <c r="L16" s="30" t="s">
        <v>85</v>
      </c>
      <c r="M16" s="31" t="s">
        <v>65</v>
      </c>
      <c r="N16" s="31"/>
      <c r="O16" s="32" t="s">
        <v>66</v>
      </c>
      <c r="P16" s="32" t="s">
        <v>67</v>
      </c>
    </row>
    <row r="17" spans="1:16" ht="12.75" customHeight="1" thickBot="1">
      <c r="A17" s="18" t="str">
        <f t="shared" si="0"/>
        <v> MVS 9.113 </v>
      </c>
      <c r="B17" s="6" t="str">
        <f t="shared" si="1"/>
        <v>I</v>
      </c>
      <c r="C17" s="18">
        <f t="shared" si="2"/>
        <v>32830.305999999997</v>
      </c>
      <c r="D17" s="21" t="str">
        <f t="shared" si="3"/>
        <v>vis</v>
      </c>
      <c r="E17" s="29">
        <f>VLOOKUP(C17,Active!C$21:E$973,3,FALSE)</f>
        <v>-297.99734606082785</v>
      </c>
      <c r="F17" s="6" t="s">
        <v>60</v>
      </c>
      <c r="G17" s="21" t="str">
        <f t="shared" si="4"/>
        <v>32830.306</v>
      </c>
      <c r="H17" s="18">
        <f t="shared" si="5"/>
        <v>-4604</v>
      </c>
      <c r="I17" s="30" t="s">
        <v>86</v>
      </c>
      <c r="J17" s="31" t="s">
        <v>87</v>
      </c>
      <c r="K17" s="30">
        <v>-4604</v>
      </c>
      <c r="L17" s="30" t="s">
        <v>88</v>
      </c>
      <c r="M17" s="31" t="s">
        <v>65</v>
      </c>
      <c r="N17" s="31"/>
      <c r="O17" s="32" t="s">
        <v>66</v>
      </c>
      <c r="P17" s="32" t="s">
        <v>67</v>
      </c>
    </row>
    <row r="18" spans="1:16" ht="12.75" customHeight="1" thickBot="1">
      <c r="A18" s="18" t="str">
        <f t="shared" si="0"/>
        <v> MVS 9.113 </v>
      </c>
      <c r="B18" s="6" t="str">
        <f t="shared" si="1"/>
        <v>I</v>
      </c>
      <c r="C18" s="18">
        <f t="shared" si="2"/>
        <v>33185.334999999999</v>
      </c>
      <c r="D18" s="21" t="str">
        <f t="shared" si="3"/>
        <v>vis</v>
      </c>
      <c r="E18" s="29">
        <f>VLOOKUP(C18,Active!C$21:E$973,3,FALSE)</f>
        <v>-222.01142906063475</v>
      </c>
      <c r="F18" s="6" t="s">
        <v>60</v>
      </c>
      <c r="G18" s="21" t="str">
        <f t="shared" si="4"/>
        <v>33185.335</v>
      </c>
      <c r="H18" s="18">
        <f t="shared" si="5"/>
        <v>-4528</v>
      </c>
      <c r="I18" s="30" t="s">
        <v>89</v>
      </c>
      <c r="J18" s="31" t="s">
        <v>90</v>
      </c>
      <c r="K18" s="30">
        <v>-4528</v>
      </c>
      <c r="L18" s="30" t="s">
        <v>91</v>
      </c>
      <c r="M18" s="31" t="s">
        <v>65</v>
      </c>
      <c r="N18" s="31"/>
      <c r="O18" s="32" t="s">
        <v>66</v>
      </c>
      <c r="P18" s="32" t="s">
        <v>67</v>
      </c>
    </row>
    <row r="19" spans="1:16" ht="12.75" customHeight="1" thickBot="1">
      <c r="A19" s="18" t="str">
        <f t="shared" si="0"/>
        <v> MVS 9.113 </v>
      </c>
      <c r="B19" s="6" t="str">
        <f t="shared" si="1"/>
        <v>I</v>
      </c>
      <c r="C19" s="18">
        <f t="shared" si="2"/>
        <v>33811.514999999999</v>
      </c>
      <c r="D19" s="21" t="str">
        <f t="shared" si="3"/>
        <v>vis</v>
      </c>
      <c r="E19" s="29">
        <f>VLOOKUP(C19,Active!C$21:E$973,3,FALSE)</f>
        <v>-87.991781349657217</v>
      </c>
      <c r="F19" s="6" t="s">
        <v>60</v>
      </c>
      <c r="G19" s="21" t="str">
        <f t="shared" si="4"/>
        <v>33811.515</v>
      </c>
      <c r="H19" s="18">
        <f t="shared" si="5"/>
        <v>-4394</v>
      </c>
      <c r="I19" s="30" t="s">
        <v>92</v>
      </c>
      <c r="J19" s="31" t="s">
        <v>93</v>
      </c>
      <c r="K19" s="30">
        <v>-4394</v>
      </c>
      <c r="L19" s="30" t="s">
        <v>94</v>
      </c>
      <c r="M19" s="31" t="s">
        <v>65</v>
      </c>
      <c r="N19" s="31"/>
      <c r="O19" s="32" t="s">
        <v>66</v>
      </c>
      <c r="P19" s="32" t="s">
        <v>67</v>
      </c>
    </row>
    <row r="20" spans="1:16" ht="12.75" customHeight="1" thickBot="1">
      <c r="A20" s="18" t="str">
        <f t="shared" si="0"/>
        <v> AAC 5.10 </v>
      </c>
      <c r="B20" s="6" t="str">
        <f t="shared" si="1"/>
        <v>I</v>
      </c>
      <c r="C20" s="18">
        <f t="shared" si="2"/>
        <v>33839.512000000002</v>
      </c>
      <c r="D20" s="21" t="str">
        <f t="shared" si="3"/>
        <v>vis</v>
      </c>
      <c r="E20" s="29">
        <f>VLOOKUP(C20,Active!C$21:E$973,3,FALSE)</f>
        <v>-81.999657556235775</v>
      </c>
      <c r="F20" s="6" t="s">
        <v>60</v>
      </c>
      <c r="G20" s="21" t="str">
        <f t="shared" si="4"/>
        <v>33839.512</v>
      </c>
      <c r="H20" s="18">
        <f t="shared" si="5"/>
        <v>-4388</v>
      </c>
      <c r="I20" s="30" t="s">
        <v>95</v>
      </c>
      <c r="J20" s="31" t="s">
        <v>96</v>
      </c>
      <c r="K20" s="30">
        <v>-4388</v>
      </c>
      <c r="L20" s="30" t="s">
        <v>97</v>
      </c>
      <c r="M20" s="31" t="s">
        <v>98</v>
      </c>
      <c r="N20" s="31"/>
      <c r="O20" s="32" t="s">
        <v>99</v>
      </c>
      <c r="P20" s="32" t="s">
        <v>100</v>
      </c>
    </row>
    <row r="21" spans="1:16" ht="12.75" customHeight="1" thickBot="1">
      <c r="A21" s="18" t="str">
        <f t="shared" si="0"/>
        <v> MVS 9.113 </v>
      </c>
      <c r="B21" s="6" t="str">
        <f t="shared" si="1"/>
        <v>I</v>
      </c>
      <c r="C21" s="18">
        <f t="shared" si="2"/>
        <v>33914.296999999999</v>
      </c>
      <c r="D21" s="21" t="str">
        <f t="shared" si="3"/>
        <v>vis</v>
      </c>
      <c r="E21" s="29">
        <f>VLOOKUP(C21,Active!C$21:E$973,3,FALSE)</f>
        <v>-65.993621984890567</v>
      </c>
      <c r="F21" s="6" t="s">
        <v>60</v>
      </c>
      <c r="G21" s="21" t="str">
        <f t="shared" si="4"/>
        <v>33914.297</v>
      </c>
      <c r="H21" s="18">
        <f t="shared" si="5"/>
        <v>-4372</v>
      </c>
      <c r="I21" s="30" t="s">
        <v>101</v>
      </c>
      <c r="J21" s="31" t="s">
        <v>102</v>
      </c>
      <c r="K21" s="30">
        <v>-4372</v>
      </c>
      <c r="L21" s="30" t="s">
        <v>103</v>
      </c>
      <c r="M21" s="31" t="s">
        <v>65</v>
      </c>
      <c r="N21" s="31"/>
      <c r="O21" s="32" t="s">
        <v>66</v>
      </c>
      <c r="P21" s="32" t="s">
        <v>67</v>
      </c>
    </row>
    <row r="22" spans="1:16" ht="12.75" customHeight="1" thickBot="1">
      <c r="A22" s="18" t="str">
        <f t="shared" si="0"/>
        <v> MVS 9.113 </v>
      </c>
      <c r="B22" s="6" t="str">
        <f t="shared" si="1"/>
        <v>I</v>
      </c>
      <c r="C22" s="18">
        <f t="shared" si="2"/>
        <v>34152.491999999998</v>
      </c>
      <c r="D22" s="21" t="str">
        <f t="shared" si="3"/>
        <v>vis</v>
      </c>
      <c r="E22" s="29">
        <f>VLOOKUP(C22,Active!C$21:E$973,3,FALSE)</f>
        <v>-15.013376709544438</v>
      </c>
      <c r="F22" s="6" t="s">
        <v>60</v>
      </c>
      <c r="G22" s="21" t="str">
        <f t="shared" si="4"/>
        <v>34152.492</v>
      </c>
      <c r="H22" s="18">
        <f t="shared" si="5"/>
        <v>-4321</v>
      </c>
      <c r="I22" s="30" t="s">
        <v>104</v>
      </c>
      <c r="J22" s="31" t="s">
        <v>105</v>
      </c>
      <c r="K22" s="30">
        <v>-4321</v>
      </c>
      <c r="L22" s="30" t="s">
        <v>106</v>
      </c>
      <c r="M22" s="31" t="s">
        <v>65</v>
      </c>
      <c r="N22" s="31"/>
      <c r="O22" s="32" t="s">
        <v>66</v>
      </c>
      <c r="P22" s="32" t="s">
        <v>67</v>
      </c>
    </row>
    <row r="23" spans="1:16" ht="12.75" customHeight="1" thickBot="1">
      <c r="A23" s="18" t="str">
        <f t="shared" si="0"/>
        <v> AAC 5.51 </v>
      </c>
      <c r="B23" s="6" t="str">
        <f t="shared" si="1"/>
        <v>I</v>
      </c>
      <c r="C23" s="18">
        <f t="shared" si="2"/>
        <v>34222.639000000003</v>
      </c>
      <c r="D23" s="21" t="str">
        <f t="shared" si="3"/>
        <v>vis</v>
      </c>
      <c r="E23" s="29">
        <f>VLOOKUP(C23,Active!C$21:E$973,3,FALSE)</f>
        <v>0</v>
      </c>
      <c r="F23" s="6" t="s">
        <v>60</v>
      </c>
      <c r="G23" s="21" t="str">
        <f t="shared" si="4"/>
        <v>34222.639</v>
      </c>
      <c r="H23" s="18">
        <f t="shared" si="5"/>
        <v>-4306</v>
      </c>
      <c r="I23" s="30" t="s">
        <v>107</v>
      </c>
      <c r="J23" s="31" t="s">
        <v>108</v>
      </c>
      <c r="K23" s="30">
        <v>-4306</v>
      </c>
      <c r="L23" s="30" t="s">
        <v>109</v>
      </c>
      <c r="M23" s="31" t="s">
        <v>98</v>
      </c>
      <c r="N23" s="31"/>
      <c r="O23" s="32" t="s">
        <v>99</v>
      </c>
      <c r="P23" s="32" t="s">
        <v>110</v>
      </c>
    </row>
    <row r="24" spans="1:16" ht="12.75" customHeight="1" thickBot="1">
      <c r="A24" s="18" t="str">
        <f t="shared" si="0"/>
        <v> AAC 5.193 </v>
      </c>
      <c r="B24" s="6" t="str">
        <f t="shared" si="1"/>
        <v>I</v>
      </c>
      <c r="C24" s="18">
        <f t="shared" si="2"/>
        <v>34652.487999999998</v>
      </c>
      <c r="D24" s="21" t="str">
        <f t="shared" si="3"/>
        <v>vis</v>
      </c>
      <c r="E24" s="29">
        <f>VLOOKUP(C24,Active!C$21:E$973,3,FALSE)</f>
        <v>91.999443528881855</v>
      </c>
      <c r="F24" s="6" t="s">
        <v>60</v>
      </c>
      <c r="G24" s="21" t="str">
        <f t="shared" si="4"/>
        <v>34652.488</v>
      </c>
      <c r="H24" s="18">
        <f t="shared" si="5"/>
        <v>-4214</v>
      </c>
      <c r="I24" s="30" t="s">
        <v>111</v>
      </c>
      <c r="J24" s="31" t="s">
        <v>112</v>
      </c>
      <c r="K24" s="30">
        <v>-4214</v>
      </c>
      <c r="L24" s="30" t="s">
        <v>113</v>
      </c>
      <c r="M24" s="31" t="s">
        <v>98</v>
      </c>
      <c r="N24" s="31"/>
      <c r="O24" s="32" t="s">
        <v>99</v>
      </c>
      <c r="P24" s="32" t="s">
        <v>114</v>
      </c>
    </row>
    <row r="25" spans="1:16" ht="12.75" customHeight="1" thickBot="1">
      <c r="A25" s="18" t="str">
        <f t="shared" si="0"/>
        <v> AAC 5.193 </v>
      </c>
      <c r="B25" s="6" t="str">
        <f t="shared" si="1"/>
        <v>I</v>
      </c>
      <c r="C25" s="18">
        <f t="shared" si="2"/>
        <v>34979.555999999997</v>
      </c>
      <c r="D25" s="21" t="str">
        <f t="shared" si="3"/>
        <v>vis</v>
      </c>
      <c r="E25" s="29">
        <f>VLOOKUP(C25,Active!C$21:E$973,3,FALSE)</f>
        <v>162.00094172035057</v>
      </c>
      <c r="F25" s="6" t="s">
        <v>60</v>
      </c>
      <c r="G25" s="21" t="str">
        <f t="shared" si="4"/>
        <v>34979.556</v>
      </c>
      <c r="H25" s="18">
        <f t="shared" si="5"/>
        <v>-4144</v>
      </c>
      <c r="I25" s="30" t="s">
        <v>115</v>
      </c>
      <c r="J25" s="31" t="s">
        <v>116</v>
      </c>
      <c r="K25" s="30">
        <v>-4144</v>
      </c>
      <c r="L25" s="30" t="s">
        <v>117</v>
      </c>
      <c r="M25" s="31" t="s">
        <v>98</v>
      </c>
      <c r="N25" s="31"/>
      <c r="O25" s="32" t="s">
        <v>99</v>
      </c>
      <c r="P25" s="32" t="s">
        <v>114</v>
      </c>
    </row>
    <row r="26" spans="1:16" ht="12.75" customHeight="1" thickBot="1">
      <c r="A26" s="18" t="str">
        <f t="shared" si="0"/>
        <v> MVS 9.113 </v>
      </c>
      <c r="B26" s="6" t="str">
        <f t="shared" si="1"/>
        <v>I</v>
      </c>
      <c r="C26" s="18">
        <f t="shared" si="2"/>
        <v>35068.218000000001</v>
      </c>
      <c r="D26" s="21" t="str">
        <f t="shared" si="3"/>
        <v>vis</v>
      </c>
      <c r="E26" s="29">
        <f>VLOOKUP(C26,Active!C$21:E$973,3,FALSE)</f>
        <v>180.97703486505532</v>
      </c>
      <c r="F26" s="6" t="s">
        <v>60</v>
      </c>
      <c r="G26" s="21" t="str">
        <f t="shared" si="4"/>
        <v>35068.218</v>
      </c>
      <c r="H26" s="18">
        <f t="shared" si="5"/>
        <v>-4125</v>
      </c>
      <c r="I26" s="30" t="s">
        <v>118</v>
      </c>
      <c r="J26" s="31" t="s">
        <v>119</v>
      </c>
      <c r="K26" s="30">
        <v>-4125</v>
      </c>
      <c r="L26" s="30" t="s">
        <v>120</v>
      </c>
      <c r="M26" s="31" t="s">
        <v>65</v>
      </c>
      <c r="N26" s="31"/>
      <c r="O26" s="32" t="s">
        <v>66</v>
      </c>
      <c r="P26" s="32" t="s">
        <v>67</v>
      </c>
    </row>
    <row r="27" spans="1:16" ht="12.75" customHeight="1" thickBot="1">
      <c r="A27" s="18" t="str">
        <f t="shared" si="0"/>
        <v> MVS 9.113 </v>
      </c>
      <c r="B27" s="6" t="str">
        <f t="shared" si="1"/>
        <v>I</v>
      </c>
      <c r="C27" s="18">
        <f t="shared" si="2"/>
        <v>35306.445</v>
      </c>
      <c r="D27" s="21" t="str">
        <f t="shared" si="3"/>
        <v>vis</v>
      </c>
      <c r="E27" s="29">
        <f>VLOOKUP(C27,Active!C$21:E$973,3,FALSE)</f>
        <v>231.96412901568755</v>
      </c>
      <c r="F27" s="6" t="s">
        <v>60</v>
      </c>
      <c r="G27" s="21" t="str">
        <f t="shared" si="4"/>
        <v>35306.445</v>
      </c>
      <c r="H27" s="18">
        <f t="shared" si="5"/>
        <v>-4074</v>
      </c>
      <c r="I27" s="30" t="s">
        <v>121</v>
      </c>
      <c r="J27" s="31" t="s">
        <v>122</v>
      </c>
      <c r="K27" s="30">
        <v>-4074</v>
      </c>
      <c r="L27" s="30" t="s">
        <v>123</v>
      </c>
      <c r="M27" s="31" t="s">
        <v>65</v>
      </c>
      <c r="N27" s="31"/>
      <c r="O27" s="32" t="s">
        <v>66</v>
      </c>
      <c r="P27" s="32" t="s">
        <v>67</v>
      </c>
    </row>
    <row r="28" spans="1:16" ht="12.75" customHeight="1" thickBot="1">
      <c r="A28" s="18" t="str">
        <f t="shared" si="0"/>
        <v> AA 6.141 </v>
      </c>
      <c r="B28" s="6" t="str">
        <f t="shared" si="1"/>
        <v>I</v>
      </c>
      <c r="C28" s="18">
        <f t="shared" si="2"/>
        <v>35339.300999999999</v>
      </c>
      <c r="D28" s="21" t="str">
        <f t="shared" si="3"/>
        <v>vis</v>
      </c>
      <c r="E28" s="29">
        <f>VLOOKUP(C28,Active!C$21:E$973,3,FALSE)</f>
        <v>238.99621171585656</v>
      </c>
      <c r="F28" s="6" t="s">
        <v>60</v>
      </c>
      <c r="G28" s="21" t="str">
        <f t="shared" si="4"/>
        <v>35339.301</v>
      </c>
      <c r="H28" s="18">
        <f t="shared" si="5"/>
        <v>-4067</v>
      </c>
      <c r="I28" s="30" t="s">
        <v>124</v>
      </c>
      <c r="J28" s="31" t="s">
        <v>125</v>
      </c>
      <c r="K28" s="30">
        <v>-4067</v>
      </c>
      <c r="L28" s="30" t="s">
        <v>126</v>
      </c>
      <c r="M28" s="31" t="s">
        <v>98</v>
      </c>
      <c r="N28" s="31"/>
      <c r="O28" s="32" t="s">
        <v>99</v>
      </c>
      <c r="P28" s="32" t="s">
        <v>127</v>
      </c>
    </row>
    <row r="29" spans="1:16" ht="12.75" customHeight="1" thickBot="1">
      <c r="A29" s="18" t="str">
        <f t="shared" si="0"/>
        <v> MVS 9.113 </v>
      </c>
      <c r="B29" s="6" t="str">
        <f t="shared" si="1"/>
        <v>I</v>
      </c>
      <c r="C29" s="18">
        <f t="shared" si="2"/>
        <v>35960.536999999997</v>
      </c>
      <c r="D29" s="21" t="str">
        <f t="shared" si="3"/>
        <v>vis</v>
      </c>
      <c r="E29" s="29">
        <f>VLOOKUP(C29,Active!C$21:E$973,3,FALSE)</f>
        <v>371.95770819510602</v>
      </c>
      <c r="F29" s="6" t="s">
        <v>60</v>
      </c>
      <c r="G29" s="21" t="str">
        <f t="shared" si="4"/>
        <v>35960.537</v>
      </c>
      <c r="H29" s="18">
        <f t="shared" si="5"/>
        <v>-3934</v>
      </c>
      <c r="I29" s="30" t="s">
        <v>128</v>
      </c>
      <c r="J29" s="31" t="s">
        <v>129</v>
      </c>
      <c r="K29" s="30">
        <v>-3934</v>
      </c>
      <c r="L29" s="30" t="s">
        <v>130</v>
      </c>
      <c r="M29" s="31" t="s">
        <v>65</v>
      </c>
      <c r="N29" s="31"/>
      <c r="O29" s="32" t="s">
        <v>66</v>
      </c>
      <c r="P29" s="32" t="s">
        <v>67</v>
      </c>
    </row>
    <row r="30" spans="1:16" ht="12.75" customHeight="1" thickBot="1">
      <c r="A30" s="18" t="str">
        <f t="shared" si="0"/>
        <v> AA 10.69 </v>
      </c>
      <c r="B30" s="6" t="str">
        <f t="shared" si="1"/>
        <v>I</v>
      </c>
      <c r="C30" s="18">
        <f t="shared" si="2"/>
        <v>36362.542000000001</v>
      </c>
      <c r="D30" s="21" t="str">
        <f t="shared" si="3"/>
        <v>vis</v>
      </c>
      <c r="E30" s="29">
        <f>VLOOKUP(C30,Active!C$21:E$973,3,FALSE)</f>
        <v>457.99777411553163</v>
      </c>
      <c r="F30" s="6" t="s">
        <v>60</v>
      </c>
      <c r="G30" s="21" t="str">
        <f t="shared" si="4"/>
        <v>36362.542</v>
      </c>
      <c r="H30" s="18">
        <f t="shared" si="5"/>
        <v>-3848</v>
      </c>
      <c r="I30" s="30" t="s">
        <v>131</v>
      </c>
      <c r="J30" s="31" t="s">
        <v>132</v>
      </c>
      <c r="K30" s="30">
        <v>-3848</v>
      </c>
      <c r="L30" s="30" t="s">
        <v>133</v>
      </c>
      <c r="M30" s="31" t="s">
        <v>98</v>
      </c>
      <c r="N30" s="31"/>
      <c r="O30" s="32" t="s">
        <v>99</v>
      </c>
      <c r="P30" s="32" t="s">
        <v>134</v>
      </c>
    </row>
    <row r="31" spans="1:16" ht="12.75" customHeight="1" thickBot="1">
      <c r="A31" s="18" t="str">
        <f t="shared" si="0"/>
        <v> MVS 9.113 </v>
      </c>
      <c r="B31" s="6" t="str">
        <f t="shared" si="1"/>
        <v>I</v>
      </c>
      <c r="C31" s="18">
        <f t="shared" si="2"/>
        <v>36806.343999999997</v>
      </c>
      <c r="D31" s="21" t="str">
        <f t="shared" si="3"/>
        <v>vis</v>
      </c>
      <c r="E31" s="29">
        <f>VLOOKUP(C31,Active!C$21:E$973,3,FALSE)</f>
        <v>552.9835412965765</v>
      </c>
      <c r="F31" s="6" t="s">
        <v>60</v>
      </c>
      <c r="G31" s="21" t="str">
        <f t="shared" si="4"/>
        <v>36806.344</v>
      </c>
      <c r="H31" s="18">
        <f t="shared" si="5"/>
        <v>-3753</v>
      </c>
      <c r="I31" s="30" t="s">
        <v>135</v>
      </c>
      <c r="J31" s="31" t="s">
        <v>136</v>
      </c>
      <c r="K31" s="30">
        <v>-3753</v>
      </c>
      <c r="L31" s="30" t="s">
        <v>137</v>
      </c>
      <c r="M31" s="31" t="s">
        <v>65</v>
      </c>
      <c r="N31" s="31"/>
      <c r="O31" s="32" t="s">
        <v>66</v>
      </c>
      <c r="P31" s="32" t="s">
        <v>67</v>
      </c>
    </row>
    <row r="32" spans="1:16" ht="12.75" customHeight="1" thickBot="1">
      <c r="A32" s="18" t="str">
        <f t="shared" si="0"/>
        <v> MVS 9.113 </v>
      </c>
      <c r="B32" s="6" t="str">
        <f t="shared" si="1"/>
        <v>I</v>
      </c>
      <c r="C32" s="18">
        <f t="shared" si="2"/>
        <v>37105.502999999997</v>
      </c>
      <c r="D32" s="21" t="str">
        <f t="shared" si="3"/>
        <v>vis</v>
      </c>
      <c r="E32" s="29">
        <f>VLOOKUP(C32,Active!C$21:E$973,3,FALSE)</f>
        <v>617.01175010166173</v>
      </c>
      <c r="F32" s="6" t="s">
        <v>60</v>
      </c>
      <c r="G32" s="21" t="str">
        <f t="shared" si="4"/>
        <v>37105.503</v>
      </c>
      <c r="H32" s="18">
        <f t="shared" si="5"/>
        <v>-3689</v>
      </c>
      <c r="I32" s="30" t="s">
        <v>138</v>
      </c>
      <c r="J32" s="31" t="s">
        <v>139</v>
      </c>
      <c r="K32" s="30">
        <v>-3689</v>
      </c>
      <c r="L32" s="30" t="s">
        <v>140</v>
      </c>
      <c r="M32" s="31" t="s">
        <v>65</v>
      </c>
      <c r="N32" s="31"/>
      <c r="O32" s="32" t="s">
        <v>66</v>
      </c>
      <c r="P32" s="32" t="s">
        <v>67</v>
      </c>
    </row>
    <row r="33" spans="1:16" ht="12.75" customHeight="1" thickBot="1">
      <c r="A33" s="18" t="str">
        <f t="shared" si="0"/>
        <v> MVS 9.113 </v>
      </c>
      <c r="B33" s="6" t="str">
        <f t="shared" si="1"/>
        <v>I</v>
      </c>
      <c r="C33" s="18">
        <f t="shared" si="2"/>
        <v>37871.447</v>
      </c>
      <c r="D33" s="21" t="str">
        <f t="shared" si="3"/>
        <v>vis</v>
      </c>
      <c r="E33" s="29">
        <f>VLOOKUP(C33,Active!C$21:E$973,3,FALSE)</f>
        <v>780.94471673479813</v>
      </c>
      <c r="F33" s="6" t="s">
        <v>60</v>
      </c>
      <c r="G33" s="21" t="str">
        <f t="shared" si="4"/>
        <v>37871.447</v>
      </c>
      <c r="H33" s="18">
        <f t="shared" si="5"/>
        <v>-3525</v>
      </c>
      <c r="I33" s="30" t="s">
        <v>141</v>
      </c>
      <c r="J33" s="31" t="s">
        <v>142</v>
      </c>
      <c r="K33" s="30">
        <v>-3525</v>
      </c>
      <c r="L33" s="30" t="s">
        <v>143</v>
      </c>
      <c r="M33" s="31" t="s">
        <v>65</v>
      </c>
      <c r="N33" s="31"/>
      <c r="O33" s="32" t="s">
        <v>66</v>
      </c>
      <c r="P33" s="32" t="s">
        <v>67</v>
      </c>
    </row>
    <row r="34" spans="1:16" ht="12.75" customHeight="1" thickBot="1">
      <c r="A34" s="18" t="str">
        <f t="shared" si="0"/>
        <v> MVS 9.113 </v>
      </c>
      <c r="B34" s="6" t="str">
        <f t="shared" si="1"/>
        <v>I</v>
      </c>
      <c r="C34" s="18">
        <f t="shared" si="2"/>
        <v>37885.455999999998</v>
      </c>
      <c r="D34" s="21" t="str">
        <f t="shared" si="3"/>
        <v>vis</v>
      </c>
      <c r="E34" s="29">
        <f>VLOOKUP(C34,Active!C$21:E$973,3,FALSE)</f>
        <v>783.94302591871144</v>
      </c>
      <c r="F34" s="6" t="s">
        <v>60</v>
      </c>
      <c r="G34" s="21" t="str">
        <f t="shared" si="4"/>
        <v>37885.456</v>
      </c>
      <c r="H34" s="18">
        <f t="shared" si="5"/>
        <v>-3522</v>
      </c>
      <c r="I34" s="30" t="s">
        <v>144</v>
      </c>
      <c r="J34" s="31" t="s">
        <v>145</v>
      </c>
      <c r="K34" s="30">
        <v>-3522</v>
      </c>
      <c r="L34" s="30" t="s">
        <v>146</v>
      </c>
      <c r="M34" s="31" t="s">
        <v>65</v>
      </c>
      <c r="N34" s="31"/>
      <c r="O34" s="32" t="s">
        <v>66</v>
      </c>
      <c r="P34" s="32" t="s">
        <v>67</v>
      </c>
    </row>
    <row r="35" spans="1:16" ht="12.75" customHeight="1" thickBot="1">
      <c r="A35" s="18" t="str">
        <f t="shared" si="0"/>
        <v> MVS 9.113 </v>
      </c>
      <c r="B35" s="6" t="str">
        <f t="shared" si="1"/>
        <v>I</v>
      </c>
      <c r="C35" s="18">
        <f t="shared" si="2"/>
        <v>37904.392</v>
      </c>
      <c r="D35" s="21" t="str">
        <f t="shared" si="3"/>
        <v>vis</v>
      </c>
      <c r="E35" s="29">
        <f>VLOOKUP(C35,Active!C$21:E$973,3,FALSE)</f>
        <v>787.99584786935702</v>
      </c>
      <c r="F35" s="6" t="s">
        <v>60</v>
      </c>
      <c r="G35" s="21" t="str">
        <f t="shared" si="4"/>
        <v>37904.392</v>
      </c>
      <c r="H35" s="18">
        <f t="shared" si="5"/>
        <v>-3518</v>
      </c>
      <c r="I35" s="30" t="s">
        <v>147</v>
      </c>
      <c r="J35" s="31" t="s">
        <v>148</v>
      </c>
      <c r="K35" s="30">
        <v>-3518</v>
      </c>
      <c r="L35" s="30" t="s">
        <v>149</v>
      </c>
      <c r="M35" s="31" t="s">
        <v>65</v>
      </c>
      <c r="N35" s="31"/>
      <c r="O35" s="32" t="s">
        <v>66</v>
      </c>
      <c r="P35" s="32" t="s">
        <v>67</v>
      </c>
    </row>
    <row r="36" spans="1:16" ht="12.75" customHeight="1" thickBot="1">
      <c r="A36" s="18" t="str">
        <f t="shared" si="0"/>
        <v> MVS 9.113 </v>
      </c>
      <c r="B36" s="6" t="str">
        <f t="shared" si="1"/>
        <v>I</v>
      </c>
      <c r="C36" s="18">
        <f t="shared" si="2"/>
        <v>37932.336000000003</v>
      </c>
      <c r="D36" s="21" t="str">
        <f t="shared" si="3"/>
        <v>vis</v>
      </c>
      <c r="E36" s="29">
        <f>VLOOKUP(C36,Active!C$21:E$973,3,FALSE)</f>
        <v>793.97662821308563</v>
      </c>
      <c r="F36" s="6" t="s">
        <v>60</v>
      </c>
      <c r="G36" s="21" t="str">
        <f t="shared" si="4"/>
        <v>37932.336</v>
      </c>
      <c r="H36" s="18">
        <f t="shared" si="5"/>
        <v>-3512</v>
      </c>
      <c r="I36" s="30" t="s">
        <v>150</v>
      </c>
      <c r="J36" s="31" t="s">
        <v>151</v>
      </c>
      <c r="K36" s="30">
        <v>-3512</v>
      </c>
      <c r="L36" s="30" t="s">
        <v>152</v>
      </c>
      <c r="M36" s="31" t="s">
        <v>65</v>
      </c>
      <c r="N36" s="31"/>
      <c r="O36" s="32" t="s">
        <v>66</v>
      </c>
      <c r="P36" s="32" t="s">
        <v>67</v>
      </c>
    </row>
    <row r="37" spans="1:16" ht="12.75" customHeight="1" thickBot="1">
      <c r="A37" s="18" t="str">
        <f t="shared" si="0"/>
        <v> MVS 9.113 </v>
      </c>
      <c r="B37" s="6" t="str">
        <f t="shared" si="1"/>
        <v>I</v>
      </c>
      <c r="C37" s="18">
        <f t="shared" si="2"/>
        <v>37960.298000000003</v>
      </c>
      <c r="D37" s="21" t="str">
        <f t="shared" si="3"/>
        <v>vis</v>
      </c>
      <c r="E37" s="29">
        <f>VLOOKUP(C37,Active!C$21:E$973,3,FALSE)</f>
        <v>799.96126104916198</v>
      </c>
      <c r="F37" s="6" t="s">
        <v>60</v>
      </c>
      <c r="G37" s="21" t="str">
        <f t="shared" si="4"/>
        <v>37960.298</v>
      </c>
      <c r="H37" s="18">
        <f t="shared" si="5"/>
        <v>-3506</v>
      </c>
      <c r="I37" s="30" t="s">
        <v>153</v>
      </c>
      <c r="J37" s="31" t="s">
        <v>154</v>
      </c>
      <c r="K37" s="30">
        <v>-3506</v>
      </c>
      <c r="L37" s="30" t="s">
        <v>155</v>
      </c>
      <c r="M37" s="31" t="s">
        <v>65</v>
      </c>
      <c r="N37" s="31"/>
      <c r="O37" s="32" t="s">
        <v>66</v>
      </c>
      <c r="P37" s="32" t="s">
        <v>67</v>
      </c>
    </row>
    <row r="38" spans="1:16" ht="12.75" customHeight="1" thickBot="1">
      <c r="A38" s="18" t="str">
        <f t="shared" si="0"/>
        <v> MVS 9.113 </v>
      </c>
      <c r="B38" s="6" t="str">
        <f t="shared" si="1"/>
        <v>I</v>
      </c>
      <c r="C38" s="18">
        <f t="shared" si="2"/>
        <v>38142.576000000001</v>
      </c>
      <c r="D38" s="21" t="str">
        <f t="shared" si="3"/>
        <v>vis</v>
      </c>
      <c r="E38" s="29">
        <f>VLOOKUP(C38,Active!C$21:E$973,3,FALSE)</f>
        <v>838.97373884382387</v>
      </c>
      <c r="F38" s="6" t="s">
        <v>60</v>
      </c>
      <c r="G38" s="21" t="str">
        <f t="shared" si="4"/>
        <v>38142.576</v>
      </c>
      <c r="H38" s="18">
        <f t="shared" si="5"/>
        <v>-3467</v>
      </c>
      <c r="I38" s="30" t="s">
        <v>156</v>
      </c>
      <c r="J38" s="31" t="s">
        <v>157</v>
      </c>
      <c r="K38" s="30">
        <v>-3467</v>
      </c>
      <c r="L38" s="30" t="s">
        <v>158</v>
      </c>
      <c r="M38" s="31" t="s">
        <v>65</v>
      </c>
      <c r="N38" s="31"/>
      <c r="O38" s="32" t="s">
        <v>66</v>
      </c>
      <c r="P38" s="32" t="s">
        <v>67</v>
      </c>
    </row>
    <row r="39" spans="1:16" ht="12.75" customHeight="1" thickBot="1">
      <c r="A39" s="18" t="str">
        <f t="shared" si="0"/>
        <v> MVS 9.113 </v>
      </c>
      <c r="B39" s="6" t="str">
        <f t="shared" si="1"/>
        <v>I</v>
      </c>
      <c r="C39" s="18">
        <f t="shared" si="2"/>
        <v>38348.267999999996</v>
      </c>
      <c r="D39" s="21" t="str">
        <f t="shared" si="3"/>
        <v>vis</v>
      </c>
      <c r="E39" s="29">
        <f>VLOOKUP(C39,Active!C$21:E$973,3,FALSE)</f>
        <v>882.99745307450155</v>
      </c>
      <c r="F39" s="6" t="s">
        <v>60</v>
      </c>
      <c r="G39" s="21" t="str">
        <f t="shared" si="4"/>
        <v>38348.268</v>
      </c>
      <c r="H39" s="18">
        <f t="shared" si="5"/>
        <v>-3423</v>
      </c>
      <c r="I39" s="30" t="s">
        <v>162</v>
      </c>
      <c r="J39" s="31" t="s">
        <v>163</v>
      </c>
      <c r="K39" s="30">
        <v>-3423</v>
      </c>
      <c r="L39" s="30" t="s">
        <v>164</v>
      </c>
      <c r="M39" s="31" t="s">
        <v>65</v>
      </c>
      <c r="N39" s="31"/>
      <c r="O39" s="32" t="s">
        <v>66</v>
      </c>
      <c r="P39" s="32" t="s">
        <v>67</v>
      </c>
    </row>
    <row r="40" spans="1:16" ht="12.75" customHeight="1" thickBot="1">
      <c r="A40" s="18" t="str">
        <f t="shared" si="0"/>
        <v> MVS 9.113 </v>
      </c>
      <c r="B40" s="6" t="str">
        <f t="shared" si="1"/>
        <v>I</v>
      </c>
      <c r="C40" s="18">
        <f t="shared" si="2"/>
        <v>38530.523999999998</v>
      </c>
      <c r="D40" s="21" t="str">
        <f t="shared" si="3"/>
        <v>vis</v>
      </c>
      <c r="E40" s="29">
        <f>VLOOKUP(C40,Active!C$21:E$973,3,FALSE)</f>
        <v>922.00522226740463</v>
      </c>
      <c r="F40" s="6" t="s">
        <v>60</v>
      </c>
      <c r="G40" s="21" t="str">
        <f t="shared" si="4"/>
        <v>38530.524</v>
      </c>
      <c r="H40" s="18">
        <f t="shared" si="5"/>
        <v>-3384</v>
      </c>
      <c r="I40" s="30" t="s">
        <v>165</v>
      </c>
      <c r="J40" s="31" t="s">
        <v>166</v>
      </c>
      <c r="K40" s="30">
        <v>-3384</v>
      </c>
      <c r="L40" s="30" t="s">
        <v>167</v>
      </c>
      <c r="M40" s="31" t="s">
        <v>65</v>
      </c>
      <c r="N40" s="31"/>
      <c r="O40" s="32" t="s">
        <v>66</v>
      </c>
      <c r="P40" s="32" t="s">
        <v>67</v>
      </c>
    </row>
    <row r="41" spans="1:16" ht="12.75" customHeight="1" thickBot="1">
      <c r="A41" s="18" t="str">
        <f t="shared" si="0"/>
        <v> MVS 9.113 </v>
      </c>
      <c r="B41" s="6" t="str">
        <f t="shared" si="1"/>
        <v>I</v>
      </c>
      <c r="C41" s="18">
        <f t="shared" si="2"/>
        <v>38558.453000000001</v>
      </c>
      <c r="D41" s="21" t="str">
        <f t="shared" si="3"/>
        <v>vis</v>
      </c>
      <c r="E41" s="29">
        <f>VLOOKUP(C41,Active!C$21:E$973,3,FALSE)</f>
        <v>927.98279220084294</v>
      </c>
      <c r="F41" s="6" t="s">
        <v>60</v>
      </c>
      <c r="G41" s="21" t="str">
        <f t="shared" si="4"/>
        <v>38558.453</v>
      </c>
      <c r="H41" s="18">
        <f t="shared" si="5"/>
        <v>-3378</v>
      </c>
      <c r="I41" s="30" t="s">
        <v>168</v>
      </c>
      <c r="J41" s="31" t="s">
        <v>169</v>
      </c>
      <c r="K41" s="30">
        <v>-3378</v>
      </c>
      <c r="L41" s="30" t="s">
        <v>170</v>
      </c>
      <c r="M41" s="31" t="s">
        <v>65</v>
      </c>
      <c r="N41" s="31"/>
      <c r="O41" s="32" t="s">
        <v>66</v>
      </c>
      <c r="P41" s="32" t="s">
        <v>67</v>
      </c>
    </row>
    <row r="42" spans="1:16" ht="12.75" customHeight="1" thickBot="1">
      <c r="A42" s="18" t="str">
        <f t="shared" si="0"/>
        <v> MVS 9.113 </v>
      </c>
      <c r="B42" s="6" t="str">
        <f t="shared" si="1"/>
        <v>I</v>
      </c>
      <c r="C42" s="18">
        <f t="shared" si="2"/>
        <v>38614.432999999997</v>
      </c>
      <c r="D42" s="21" t="str">
        <f t="shared" si="3"/>
        <v>vis</v>
      </c>
      <c r="E42" s="29">
        <f>VLOOKUP(C42,Active!C$21:E$973,3,FALSE)</f>
        <v>939.96404340474601</v>
      </c>
      <c r="F42" s="6" t="s">
        <v>60</v>
      </c>
      <c r="G42" s="21" t="str">
        <f t="shared" si="4"/>
        <v>38614.433</v>
      </c>
      <c r="H42" s="18">
        <f t="shared" si="5"/>
        <v>-3366</v>
      </c>
      <c r="I42" s="30" t="s">
        <v>171</v>
      </c>
      <c r="J42" s="31" t="s">
        <v>172</v>
      </c>
      <c r="K42" s="30">
        <v>-3366</v>
      </c>
      <c r="L42" s="30" t="s">
        <v>173</v>
      </c>
      <c r="M42" s="31" t="s">
        <v>65</v>
      </c>
      <c r="N42" s="31"/>
      <c r="O42" s="32" t="s">
        <v>66</v>
      </c>
      <c r="P42" s="32" t="s">
        <v>67</v>
      </c>
    </row>
    <row r="43" spans="1:16" ht="12.75" customHeight="1" thickBot="1">
      <c r="A43" s="18" t="str">
        <f t="shared" ref="A43:A79" si="6">P43</f>
        <v> MVS 9.113 </v>
      </c>
      <c r="B43" s="6" t="str">
        <f t="shared" ref="B43:B79" si="7">IF(H43=INT(H43),"I","II")</f>
        <v>I</v>
      </c>
      <c r="C43" s="18">
        <f t="shared" ref="C43:C79" si="8">1*G43</f>
        <v>38941.478999999999</v>
      </c>
      <c r="D43" s="21" t="str">
        <f t="shared" ref="D43:D79" si="9">VLOOKUP(F43,I$1:J$5,2,FALSE)</f>
        <v>vis</v>
      </c>
      <c r="E43" s="29">
        <f>VLOOKUP(C43,Active!C$21:E$973,3,FALSE)</f>
        <v>1009.9608329944559</v>
      </c>
      <c r="F43" s="6" t="s">
        <v>60</v>
      </c>
      <c r="G43" s="21" t="str">
        <f t="shared" ref="G43:G79" si="10">MID(I43,3,LEN(I43)-3)</f>
        <v>38941.479</v>
      </c>
      <c r="H43" s="18">
        <f t="shared" ref="H43:H79" si="11">1*K43</f>
        <v>-3296</v>
      </c>
      <c r="I43" s="30" t="s">
        <v>174</v>
      </c>
      <c r="J43" s="31" t="s">
        <v>175</v>
      </c>
      <c r="K43" s="30">
        <v>-3296</v>
      </c>
      <c r="L43" s="30" t="s">
        <v>176</v>
      </c>
      <c r="M43" s="31" t="s">
        <v>65</v>
      </c>
      <c r="N43" s="31"/>
      <c r="O43" s="32" t="s">
        <v>66</v>
      </c>
      <c r="P43" s="32" t="s">
        <v>67</v>
      </c>
    </row>
    <row r="44" spans="1:16" ht="12.75" customHeight="1" thickBot="1">
      <c r="A44" s="18" t="str">
        <f t="shared" si="6"/>
        <v> MVS 9.113 </v>
      </c>
      <c r="B44" s="6" t="str">
        <f t="shared" si="7"/>
        <v>I</v>
      </c>
      <c r="C44" s="18">
        <f t="shared" si="8"/>
        <v>39058.341</v>
      </c>
      <c r="D44" s="21" t="str">
        <f t="shared" si="9"/>
        <v>vis</v>
      </c>
      <c r="E44" s="29">
        <f>VLOOKUP(C44,Active!C$21:E$973,3,FALSE)</f>
        <v>1034.9724974851781</v>
      </c>
      <c r="F44" s="6" t="s">
        <v>60</v>
      </c>
      <c r="G44" s="21" t="str">
        <f t="shared" si="10"/>
        <v>39058.341</v>
      </c>
      <c r="H44" s="18">
        <f t="shared" si="11"/>
        <v>-3271</v>
      </c>
      <c r="I44" s="30" t="s">
        <v>177</v>
      </c>
      <c r="J44" s="31" t="s">
        <v>178</v>
      </c>
      <c r="K44" s="30">
        <v>-3271</v>
      </c>
      <c r="L44" s="30" t="s">
        <v>179</v>
      </c>
      <c r="M44" s="31" t="s">
        <v>65</v>
      </c>
      <c r="N44" s="31"/>
      <c r="O44" s="32" t="s">
        <v>66</v>
      </c>
      <c r="P44" s="32" t="s">
        <v>67</v>
      </c>
    </row>
    <row r="45" spans="1:16" ht="12.75" customHeight="1" thickBot="1">
      <c r="A45" s="18" t="str">
        <f t="shared" si="6"/>
        <v> MVS 9.113 </v>
      </c>
      <c r="B45" s="6" t="str">
        <f t="shared" si="7"/>
        <v>I</v>
      </c>
      <c r="C45" s="18">
        <f t="shared" si="8"/>
        <v>39184.667000000001</v>
      </c>
      <c r="D45" s="21" t="str">
        <f t="shared" si="9"/>
        <v>vis</v>
      </c>
      <c r="E45" s="29">
        <f>VLOOKUP(C45,Active!C$21:E$973,3,FALSE)</f>
        <v>1062.0097168418122</v>
      </c>
      <c r="F45" s="6" t="s">
        <v>60</v>
      </c>
      <c r="G45" s="21" t="str">
        <f t="shared" si="10"/>
        <v>39184.667</v>
      </c>
      <c r="H45" s="18">
        <f t="shared" si="11"/>
        <v>-3244</v>
      </c>
      <c r="I45" s="30" t="s">
        <v>180</v>
      </c>
      <c r="J45" s="31" t="s">
        <v>181</v>
      </c>
      <c r="K45" s="30">
        <v>-3244</v>
      </c>
      <c r="L45" s="30" t="s">
        <v>182</v>
      </c>
      <c r="M45" s="31" t="s">
        <v>65</v>
      </c>
      <c r="N45" s="31"/>
      <c r="O45" s="32" t="s">
        <v>66</v>
      </c>
      <c r="P45" s="32" t="s">
        <v>67</v>
      </c>
    </row>
    <row r="46" spans="1:16" ht="12.75" customHeight="1" thickBot="1">
      <c r="A46" s="18" t="str">
        <f t="shared" si="6"/>
        <v> MVS 9.113 </v>
      </c>
      <c r="B46" s="6" t="str">
        <f t="shared" si="7"/>
        <v>I</v>
      </c>
      <c r="C46" s="18">
        <f t="shared" si="8"/>
        <v>39670.462</v>
      </c>
      <c r="D46" s="21" t="str">
        <f t="shared" si="9"/>
        <v>vis</v>
      </c>
      <c r="E46" s="29">
        <f>VLOOKUP(C46,Active!C$21:E$973,3,FALSE)</f>
        <v>1165.9831346446069</v>
      </c>
      <c r="F46" s="6" t="s">
        <v>60</v>
      </c>
      <c r="G46" s="21" t="str">
        <f t="shared" si="10"/>
        <v>39670.462</v>
      </c>
      <c r="H46" s="18">
        <f t="shared" si="11"/>
        <v>-3140</v>
      </c>
      <c r="I46" s="30" t="s">
        <v>183</v>
      </c>
      <c r="J46" s="31" t="s">
        <v>184</v>
      </c>
      <c r="K46" s="30">
        <v>-3140</v>
      </c>
      <c r="L46" s="30" t="s">
        <v>185</v>
      </c>
      <c r="M46" s="31" t="s">
        <v>65</v>
      </c>
      <c r="N46" s="31"/>
      <c r="O46" s="32" t="s">
        <v>66</v>
      </c>
      <c r="P46" s="32" t="s">
        <v>67</v>
      </c>
    </row>
    <row r="47" spans="1:16" ht="12.75" customHeight="1" thickBot="1">
      <c r="A47" s="18" t="str">
        <f t="shared" si="6"/>
        <v> MVS 9.113 </v>
      </c>
      <c r="B47" s="6" t="str">
        <f t="shared" si="7"/>
        <v>I</v>
      </c>
      <c r="C47" s="18">
        <f t="shared" si="8"/>
        <v>39684.447</v>
      </c>
      <c r="D47" s="21" t="str">
        <f t="shared" si="9"/>
        <v>vis</v>
      </c>
      <c r="E47" s="29">
        <f>VLOOKUP(C47,Active!C$21:E$973,3,FALSE)</f>
        <v>1168.9763071720561</v>
      </c>
      <c r="F47" s="6" t="s">
        <v>60</v>
      </c>
      <c r="G47" s="21" t="str">
        <f t="shared" si="10"/>
        <v>39684.447</v>
      </c>
      <c r="H47" s="18">
        <f t="shared" si="11"/>
        <v>-3137</v>
      </c>
      <c r="I47" s="30" t="s">
        <v>186</v>
      </c>
      <c r="J47" s="31" t="s">
        <v>187</v>
      </c>
      <c r="K47" s="30">
        <v>-3137</v>
      </c>
      <c r="L47" s="30" t="s">
        <v>188</v>
      </c>
      <c r="M47" s="31" t="s">
        <v>65</v>
      </c>
      <c r="N47" s="31"/>
      <c r="O47" s="32" t="s">
        <v>66</v>
      </c>
      <c r="P47" s="32" t="s">
        <v>67</v>
      </c>
    </row>
    <row r="48" spans="1:16" ht="12.75" customHeight="1" thickBot="1">
      <c r="A48" s="18" t="str">
        <f t="shared" si="6"/>
        <v> MVS 9.113 </v>
      </c>
      <c r="B48" s="6" t="str">
        <f t="shared" si="7"/>
        <v>I</v>
      </c>
      <c r="C48" s="18">
        <f t="shared" si="8"/>
        <v>39712.398000000001</v>
      </c>
      <c r="D48" s="21" t="str">
        <f t="shared" si="9"/>
        <v>vis</v>
      </c>
      <c r="E48" s="29">
        <f>VLOOKUP(C48,Active!C$21:E$973,3,FALSE)</f>
        <v>1174.958585707253</v>
      </c>
      <c r="F48" s="6" t="s">
        <v>60</v>
      </c>
      <c r="G48" s="21" t="str">
        <f t="shared" si="10"/>
        <v>39712.398</v>
      </c>
      <c r="H48" s="18">
        <f t="shared" si="11"/>
        <v>-3131</v>
      </c>
      <c r="I48" s="30" t="s">
        <v>189</v>
      </c>
      <c r="J48" s="31" t="s">
        <v>190</v>
      </c>
      <c r="K48" s="30">
        <v>-3131</v>
      </c>
      <c r="L48" s="30" t="s">
        <v>191</v>
      </c>
      <c r="M48" s="31" t="s">
        <v>65</v>
      </c>
      <c r="N48" s="31"/>
      <c r="O48" s="32" t="s">
        <v>66</v>
      </c>
      <c r="P48" s="32" t="s">
        <v>67</v>
      </c>
    </row>
    <row r="49" spans="1:16" ht="12.75" customHeight="1" thickBot="1">
      <c r="A49" s="18" t="str">
        <f t="shared" si="6"/>
        <v> MVS 9.113 </v>
      </c>
      <c r="B49" s="6" t="str">
        <f t="shared" si="7"/>
        <v>I</v>
      </c>
      <c r="C49" s="18">
        <f t="shared" si="8"/>
        <v>39913.673000000003</v>
      </c>
      <c r="D49" s="21" t="str">
        <f t="shared" si="9"/>
        <v>vis</v>
      </c>
      <c r="E49" s="29">
        <f>VLOOKUP(C49,Active!C$21:E$973,3,FALSE)</f>
        <v>1218.0369411210752</v>
      </c>
      <c r="F49" s="6" t="s">
        <v>60</v>
      </c>
      <c r="G49" s="21" t="str">
        <f t="shared" si="10"/>
        <v>39913.673</v>
      </c>
      <c r="H49" s="18">
        <f t="shared" si="11"/>
        <v>-3088</v>
      </c>
      <c r="I49" s="30" t="s">
        <v>192</v>
      </c>
      <c r="J49" s="31" t="s">
        <v>193</v>
      </c>
      <c r="K49" s="30">
        <v>-3088</v>
      </c>
      <c r="L49" s="30" t="s">
        <v>194</v>
      </c>
      <c r="M49" s="31" t="s">
        <v>65</v>
      </c>
      <c r="N49" s="31"/>
      <c r="O49" s="32" t="s">
        <v>66</v>
      </c>
      <c r="P49" s="32" t="s">
        <v>67</v>
      </c>
    </row>
    <row r="50" spans="1:16" ht="12.75" customHeight="1" thickBot="1">
      <c r="A50" s="18" t="str">
        <f t="shared" si="6"/>
        <v> MVS 9.113 </v>
      </c>
      <c r="B50" s="6" t="str">
        <f t="shared" si="7"/>
        <v>I</v>
      </c>
      <c r="C50" s="18">
        <f t="shared" si="8"/>
        <v>39969.565999999999</v>
      </c>
      <c r="D50" s="21" t="str">
        <f t="shared" si="9"/>
        <v>vis</v>
      </c>
      <c r="E50" s="29">
        <f>VLOOKUP(C50,Active!C$21:E$973,3,FALSE)</f>
        <v>1229.9995719452938</v>
      </c>
      <c r="F50" s="6" t="s">
        <v>60</v>
      </c>
      <c r="G50" s="21" t="str">
        <f t="shared" si="10"/>
        <v>39969.566</v>
      </c>
      <c r="H50" s="18">
        <f t="shared" si="11"/>
        <v>-3076</v>
      </c>
      <c r="I50" s="30" t="s">
        <v>195</v>
      </c>
      <c r="J50" s="31" t="s">
        <v>196</v>
      </c>
      <c r="K50" s="30">
        <v>-3076</v>
      </c>
      <c r="L50" s="30" t="s">
        <v>173</v>
      </c>
      <c r="M50" s="31" t="s">
        <v>65</v>
      </c>
      <c r="N50" s="31"/>
      <c r="O50" s="32" t="s">
        <v>66</v>
      </c>
      <c r="P50" s="32" t="s">
        <v>67</v>
      </c>
    </row>
    <row r="51" spans="1:16" ht="12.75" customHeight="1" thickBot="1">
      <c r="A51" s="18" t="str">
        <f t="shared" si="6"/>
        <v> MVS 9.113 </v>
      </c>
      <c r="B51" s="6" t="str">
        <f t="shared" si="7"/>
        <v>I</v>
      </c>
      <c r="C51" s="18">
        <f t="shared" si="8"/>
        <v>40030.468000000001</v>
      </c>
      <c r="D51" s="21" t="str">
        <f t="shared" si="9"/>
        <v>vis</v>
      </c>
      <c r="E51" s="29">
        <f>VLOOKUP(C51,Active!C$21:E$973,3,FALSE)</f>
        <v>1243.0342657791662</v>
      </c>
      <c r="F51" s="6" t="s">
        <v>60</v>
      </c>
      <c r="G51" s="21" t="str">
        <f t="shared" si="10"/>
        <v>40030.468</v>
      </c>
      <c r="H51" s="18">
        <f t="shared" si="11"/>
        <v>-3063</v>
      </c>
      <c r="I51" s="30" t="s">
        <v>197</v>
      </c>
      <c r="J51" s="31" t="s">
        <v>198</v>
      </c>
      <c r="K51" s="30">
        <v>-3063</v>
      </c>
      <c r="L51" s="30" t="s">
        <v>199</v>
      </c>
      <c r="M51" s="31" t="s">
        <v>65</v>
      </c>
      <c r="N51" s="31"/>
      <c r="O51" s="32" t="s">
        <v>66</v>
      </c>
      <c r="P51" s="32" t="s">
        <v>67</v>
      </c>
    </row>
    <row r="52" spans="1:16" ht="12.75" customHeight="1" thickBot="1">
      <c r="A52" s="18" t="str">
        <f t="shared" si="6"/>
        <v> MVS 9.113 </v>
      </c>
      <c r="B52" s="6" t="str">
        <f t="shared" si="7"/>
        <v>I</v>
      </c>
      <c r="C52" s="18">
        <f t="shared" si="8"/>
        <v>40385.495000000003</v>
      </c>
      <c r="D52" s="21" t="str">
        <f t="shared" si="9"/>
        <v>vis</v>
      </c>
      <c r="E52" s="29">
        <f>VLOOKUP(C52,Active!C$21:E$973,3,FALSE)</f>
        <v>1319.0197547246537</v>
      </c>
      <c r="F52" s="6" t="s">
        <v>60</v>
      </c>
      <c r="G52" s="21" t="str">
        <f t="shared" si="10"/>
        <v>40385.495</v>
      </c>
      <c r="H52" s="18">
        <f t="shared" si="11"/>
        <v>-2987</v>
      </c>
      <c r="I52" s="30" t="s">
        <v>200</v>
      </c>
      <c r="J52" s="31" t="s">
        <v>201</v>
      </c>
      <c r="K52" s="30">
        <v>-2987</v>
      </c>
      <c r="L52" s="30" t="s">
        <v>202</v>
      </c>
      <c r="M52" s="31" t="s">
        <v>65</v>
      </c>
      <c r="N52" s="31"/>
      <c r="O52" s="32" t="s">
        <v>66</v>
      </c>
      <c r="P52" s="32" t="s">
        <v>67</v>
      </c>
    </row>
    <row r="53" spans="1:16" ht="12.75" customHeight="1" thickBot="1">
      <c r="A53" s="18" t="str">
        <f t="shared" si="6"/>
        <v> MVS 9.113 </v>
      </c>
      <c r="B53" s="6" t="str">
        <f t="shared" si="7"/>
        <v>I</v>
      </c>
      <c r="C53" s="18">
        <f t="shared" si="8"/>
        <v>40483.385000000002</v>
      </c>
      <c r="D53" s="21" t="str">
        <f t="shared" si="9"/>
        <v>vis</v>
      </c>
      <c r="E53" s="29">
        <f>VLOOKUP(C53,Active!C$21:E$973,3,FALSE)</f>
        <v>1339.9708922800332</v>
      </c>
      <c r="F53" s="6" t="s">
        <v>60</v>
      </c>
      <c r="G53" s="21" t="str">
        <f t="shared" si="10"/>
        <v>40483.385</v>
      </c>
      <c r="H53" s="18">
        <f t="shared" si="11"/>
        <v>-2966</v>
      </c>
      <c r="I53" s="30" t="s">
        <v>203</v>
      </c>
      <c r="J53" s="31" t="s">
        <v>204</v>
      </c>
      <c r="K53" s="30">
        <v>-2966</v>
      </c>
      <c r="L53" s="30" t="s">
        <v>205</v>
      </c>
      <c r="M53" s="31" t="s">
        <v>65</v>
      </c>
      <c r="N53" s="31"/>
      <c r="O53" s="32" t="s">
        <v>66</v>
      </c>
      <c r="P53" s="32" t="s">
        <v>67</v>
      </c>
    </row>
    <row r="54" spans="1:16" ht="12.75" customHeight="1" thickBot="1">
      <c r="A54" s="18" t="str">
        <f t="shared" si="6"/>
        <v> MVS 9.113 </v>
      </c>
      <c r="B54" s="6" t="str">
        <f t="shared" si="7"/>
        <v>I</v>
      </c>
      <c r="C54" s="18">
        <f t="shared" si="8"/>
        <v>40740.472999999998</v>
      </c>
      <c r="D54" s="21" t="str">
        <f t="shared" si="9"/>
        <v>vis</v>
      </c>
      <c r="E54" s="29">
        <f>VLOOKUP(C54,Active!C$21:E$973,3,FALSE)</f>
        <v>1394.9947563298579</v>
      </c>
      <c r="F54" s="6" t="s">
        <v>60</v>
      </c>
      <c r="G54" s="21" t="str">
        <f t="shared" si="10"/>
        <v>40740.473</v>
      </c>
      <c r="H54" s="18">
        <f t="shared" si="11"/>
        <v>-2911</v>
      </c>
      <c r="I54" s="30" t="s">
        <v>206</v>
      </c>
      <c r="J54" s="31" t="s">
        <v>207</v>
      </c>
      <c r="K54" s="30">
        <v>-2911</v>
      </c>
      <c r="L54" s="30" t="s">
        <v>208</v>
      </c>
      <c r="M54" s="31" t="s">
        <v>65</v>
      </c>
      <c r="N54" s="31"/>
      <c r="O54" s="32" t="s">
        <v>66</v>
      </c>
      <c r="P54" s="32" t="s">
        <v>67</v>
      </c>
    </row>
    <row r="55" spans="1:16" ht="12.75" customHeight="1" thickBot="1">
      <c r="A55" s="18" t="str">
        <f t="shared" si="6"/>
        <v> MVS 9.113 </v>
      </c>
      <c r="B55" s="6" t="str">
        <f t="shared" si="7"/>
        <v>I</v>
      </c>
      <c r="C55" s="18">
        <f t="shared" si="8"/>
        <v>41039.563999999998</v>
      </c>
      <c r="D55" s="21" t="str">
        <f t="shared" si="9"/>
        <v>vis</v>
      </c>
      <c r="E55" s="29">
        <f>VLOOKUP(C55,Active!C$21:E$973,3,FALSE)</f>
        <v>1459.0084112749601</v>
      </c>
      <c r="F55" s="6" t="s">
        <v>60</v>
      </c>
      <c r="G55" s="21" t="str">
        <f t="shared" si="10"/>
        <v>41039.564</v>
      </c>
      <c r="H55" s="18">
        <f t="shared" si="11"/>
        <v>-2847</v>
      </c>
      <c r="I55" s="30" t="s">
        <v>209</v>
      </c>
      <c r="J55" s="31" t="s">
        <v>210</v>
      </c>
      <c r="K55" s="30">
        <v>-2847</v>
      </c>
      <c r="L55" s="30" t="s">
        <v>211</v>
      </c>
      <c r="M55" s="31" t="s">
        <v>65</v>
      </c>
      <c r="N55" s="31"/>
      <c r="O55" s="32" t="s">
        <v>66</v>
      </c>
      <c r="P55" s="32" t="s">
        <v>67</v>
      </c>
    </row>
    <row r="56" spans="1:16" ht="12.75" customHeight="1" thickBot="1">
      <c r="A56" s="18" t="str">
        <f t="shared" si="6"/>
        <v> MVS 9.113 </v>
      </c>
      <c r="B56" s="6" t="str">
        <f t="shared" si="7"/>
        <v>I</v>
      </c>
      <c r="C56" s="18">
        <f t="shared" si="8"/>
        <v>41240.343999999997</v>
      </c>
      <c r="D56" s="21" t="str">
        <f t="shared" si="9"/>
        <v>vis</v>
      </c>
      <c r="E56" s="29">
        <f>VLOOKUP(C56,Active!C$21:E$973,3,FALSE)</f>
        <v>1501.9808231491972</v>
      </c>
      <c r="F56" s="6" t="s">
        <v>60</v>
      </c>
      <c r="G56" s="21" t="str">
        <f t="shared" si="10"/>
        <v>41240.344</v>
      </c>
      <c r="H56" s="18">
        <f t="shared" si="11"/>
        <v>-2804</v>
      </c>
      <c r="I56" s="30" t="s">
        <v>212</v>
      </c>
      <c r="J56" s="31" t="s">
        <v>213</v>
      </c>
      <c r="K56" s="30">
        <v>-2804</v>
      </c>
      <c r="L56" s="30" t="s">
        <v>214</v>
      </c>
      <c r="M56" s="31" t="s">
        <v>65</v>
      </c>
      <c r="N56" s="31"/>
      <c r="O56" s="32" t="s">
        <v>66</v>
      </c>
      <c r="P56" s="32" t="s">
        <v>67</v>
      </c>
    </row>
    <row r="57" spans="1:16" ht="12.75" customHeight="1" thickBot="1">
      <c r="A57" s="18" t="str">
        <f t="shared" si="6"/>
        <v> MVS 9.113 </v>
      </c>
      <c r="B57" s="6" t="str">
        <f t="shared" si="7"/>
        <v>I</v>
      </c>
      <c r="C57" s="18">
        <f t="shared" si="8"/>
        <v>41539.436000000002</v>
      </c>
      <c r="D57" s="21" t="str">
        <f t="shared" si="9"/>
        <v>vis</v>
      </c>
      <c r="E57" s="29">
        <f>VLOOKUP(C57,Active!C$21:E$973,3,FALSE)</f>
        <v>1565.9946921216529</v>
      </c>
      <c r="F57" s="6" t="s">
        <v>60</v>
      </c>
      <c r="G57" s="21" t="str">
        <f t="shared" si="10"/>
        <v>41539.436</v>
      </c>
      <c r="H57" s="18">
        <f t="shared" si="11"/>
        <v>-2740</v>
      </c>
      <c r="I57" s="30" t="s">
        <v>215</v>
      </c>
      <c r="J57" s="31" t="s">
        <v>216</v>
      </c>
      <c r="K57" s="30">
        <v>-2740</v>
      </c>
      <c r="L57" s="30" t="s">
        <v>217</v>
      </c>
      <c r="M57" s="31" t="s">
        <v>65</v>
      </c>
      <c r="N57" s="31"/>
      <c r="O57" s="32" t="s">
        <v>66</v>
      </c>
      <c r="P57" s="32" t="s">
        <v>67</v>
      </c>
    </row>
    <row r="58" spans="1:16" ht="12.75" customHeight="1" thickBot="1">
      <c r="A58" s="18" t="str">
        <f t="shared" si="6"/>
        <v> MVS 9.113 </v>
      </c>
      <c r="B58" s="6" t="str">
        <f t="shared" si="7"/>
        <v>I</v>
      </c>
      <c r="C58" s="18">
        <f t="shared" si="8"/>
        <v>41567.375999999997</v>
      </c>
      <c r="D58" s="21" t="str">
        <f t="shared" si="9"/>
        <v>vis</v>
      </c>
      <c r="E58" s="29">
        <f>VLOOKUP(C58,Active!C$21:E$973,3,FALSE)</f>
        <v>1571.9746163559689</v>
      </c>
      <c r="F58" s="6" t="s">
        <v>60</v>
      </c>
      <c r="G58" s="21" t="str">
        <f t="shared" si="10"/>
        <v>41567.376</v>
      </c>
      <c r="H58" s="18">
        <f t="shared" si="11"/>
        <v>-2734</v>
      </c>
      <c r="I58" s="30" t="s">
        <v>218</v>
      </c>
      <c r="J58" s="31" t="s">
        <v>219</v>
      </c>
      <c r="K58" s="30">
        <v>-2734</v>
      </c>
      <c r="L58" s="30" t="s">
        <v>220</v>
      </c>
      <c r="M58" s="31" t="s">
        <v>65</v>
      </c>
      <c r="N58" s="31"/>
      <c r="O58" s="32" t="s">
        <v>66</v>
      </c>
      <c r="P58" s="32" t="s">
        <v>67</v>
      </c>
    </row>
    <row r="59" spans="1:16" ht="12.75" customHeight="1" thickBot="1">
      <c r="A59" s="18" t="str">
        <f t="shared" si="6"/>
        <v> BBS 10 </v>
      </c>
      <c r="B59" s="6" t="str">
        <f t="shared" si="7"/>
        <v>I</v>
      </c>
      <c r="C59" s="18">
        <f t="shared" si="8"/>
        <v>41894.546999999999</v>
      </c>
      <c r="D59" s="21" t="str">
        <f t="shared" si="9"/>
        <v>vis</v>
      </c>
      <c r="E59" s="29">
        <f>VLOOKUP(C59,Active!C$21:E$973,3,FALSE)</f>
        <v>1641.998159364766</v>
      </c>
      <c r="F59" s="6" t="s">
        <v>60</v>
      </c>
      <c r="G59" s="21" t="str">
        <f t="shared" si="10"/>
        <v>41894.547</v>
      </c>
      <c r="H59" s="18">
        <f t="shared" si="11"/>
        <v>-2664</v>
      </c>
      <c r="I59" s="30" t="s">
        <v>221</v>
      </c>
      <c r="J59" s="31" t="s">
        <v>222</v>
      </c>
      <c r="K59" s="30">
        <v>-2664</v>
      </c>
      <c r="L59" s="30" t="s">
        <v>223</v>
      </c>
      <c r="M59" s="31" t="s">
        <v>98</v>
      </c>
      <c r="N59" s="31"/>
      <c r="O59" s="32" t="s">
        <v>224</v>
      </c>
      <c r="P59" s="32" t="s">
        <v>225</v>
      </c>
    </row>
    <row r="60" spans="1:16" ht="12.75" customHeight="1" thickBot="1">
      <c r="A60" s="18" t="str">
        <f t="shared" si="6"/>
        <v> MVS 9.113 </v>
      </c>
      <c r="B60" s="6" t="str">
        <f t="shared" si="7"/>
        <v>I</v>
      </c>
      <c r="C60" s="18">
        <f t="shared" si="8"/>
        <v>41927.389000000003</v>
      </c>
      <c r="D60" s="21" t="str">
        <f t="shared" si="9"/>
        <v>vis</v>
      </c>
      <c r="E60" s="29">
        <f>VLOOKUP(C60,Active!C$21:E$973,3,FALSE)</f>
        <v>1649.0272456819982</v>
      </c>
      <c r="F60" s="6" t="s">
        <v>60</v>
      </c>
      <c r="G60" s="21" t="str">
        <f t="shared" si="10"/>
        <v>41927.389</v>
      </c>
      <c r="H60" s="18">
        <f t="shared" si="11"/>
        <v>-2657</v>
      </c>
      <c r="I60" s="30" t="s">
        <v>226</v>
      </c>
      <c r="J60" s="31" t="s">
        <v>227</v>
      </c>
      <c r="K60" s="30">
        <v>-2657</v>
      </c>
      <c r="L60" s="30" t="s">
        <v>228</v>
      </c>
      <c r="M60" s="31" t="s">
        <v>65</v>
      </c>
      <c r="N60" s="31"/>
      <c r="O60" s="32" t="s">
        <v>66</v>
      </c>
      <c r="P60" s="32" t="s">
        <v>67</v>
      </c>
    </row>
    <row r="61" spans="1:16" ht="12.75" customHeight="1" thickBot="1">
      <c r="A61" s="18" t="str">
        <f t="shared" si="6"/>
        <v> MVS 9.113 </v>
      </c>
      <c r="B61" s="6" t="str">
        <f t="shared" si="7"/>
        <v>I</v>
      </c>
      <c r="C61" s="18">
        <f t="shared" si="8"/>
        <v>42151.538</v>
      </c>
      <c r="D61" s="21" t="str">
        <f t="shared" si="9"/>
        <v>vis</v>
      </c>
      <c r="E61" s="29">
        <f>VLOOKUP(C61,Active!C$21:E$973,3,FALSE)</f>
        <v>1697.0012627613805</v>
      </c>
      <c r="F61" s="6" t="s">
        <v>60</v>
      </c>
      <c r="G61" s="21" t="str">
        <f t="shared" si="10"/>
        <v>42151.538</v>
      </c>
      <c r="H61" s="18">
        <f t="shared" si="11"/>
        <v>-2609</v>
      </c>
      <c r="I61" s="30" t="s">
        <v>229</v>
      </c>
      <c r="J61" s="31" t="s">
        <v>230</v>
      </c>
      <c r="K61" s="30">
        <v>-2609</v>
      </c>
      <c r="L61" s="30" t="s">
        <v>231</v>
      </c>
      <c r="M61" s="31" t="s">
        <v>65</v>
      </c>
      <c r="N61" s="31"/>
      <c r="O61" s="32" t="s">
        <v>66</v>
      </c>
      <c r="P61" s="32" t="s">
        <v>67</v>
      </c>
    </row>
    <row r="62" spans="1:16" ht="12.75" customHeight="1" thickBot="1">
      <c r="A62" s="18" t="str">
        <f t="shared" si="6"/>
        <v> BBS 17 </v>
      </c>
      <c r="B62" s="6" t="str">
        <f t="shared" si="7"/>
        <v>I</v>
      </c>
      <c r="C62" s="18">
        <f t="shared" si="8"/>
        <v>42296.409</v>
      </c>
      <c r="D62" s="21" t="str">
        <f t="shared" si="9"/>
        <v>vis</v>
      </c>
      <c r="E62" s="29">
        <f>VLOOKUP(C62,Active!C$21:E$973,3,FALSE)</f>
        <v>1728.0076193737552</v>
      </c>
      <c r="F62" s="6" t="s">
        <v>60</v>
      </c>
      <c r="G62" s="21" t="str">
        <f t="shared" si="10"/>
        <v>42296.409</v>
      </c>
      <c r="H62" s="18">
        <f t="shared" si="11"/>
        <v>-2578</v>
      </c>
      <c r="I62" s="30" t="s">
        <v>232</v>
      </c>
      <c r="J62" s="31" t="s">
        <v>233</v>
      </c>
      <c r="K62" s="30">
        <v>-2578</v>
      </c>
      <c r="L62" s="30" t="s">
        <v>234</v>
      </c>
      <c r="M62" s="31" t="s">
        <v>98</v>
      </c>
      <c r="N62" s="31"/>
      <c r="O62" s="32" t="s">
        <v>224</v>
      </c>
      <c r="P62" s="32" t="s">
        <v>235</v>
      </c>
    </row>
    <row r="63" spans="1:16" ht="12.75" customHeight="1" thickBot="1">
      <c r="A63" s="18" t="str">
        <f t="shared" si="6"/>
        <v> MVS 9.113 </v>
      </c>
      <c r="B63" s="6" t="str">
        <f t="shared" si="7"/>
        <v>I</v>
      </c>
      <c r="C63" s="18">
        <f t="shared" si="8"/>
        <v>42637.381000000001</v>
      </c>
      <c r="D63" s="21" t="str">
        <f t="shared" si="9"/>
        <v>vis</v>
      </c>
      <c r="E63" s="29">
        <f>VLOOKUP(C63,Active!C$21:E$973,3,FALSE)</f>
        <v>1800.9849538771052</v>
      </c>
      <c r="F63" s="6" t="s">
        <v>60</v>
      </c>
      <c r="G63" s="21" t="str">
        <f t="shared" si="10"/>
        <v>42637.381</v>
      </c>
      <c r="H63" s="18">
        <f t="shared" si="11"/>
        <v>-2505</v>
      </c>
      <c r="I63" s="30" t="s">
        <v>236</v>
      </c>
      <c r="J63" s="31" t="s">
        <v>237</v>
      </c>
      <c r="K63" s="30">
        <v>-2505</v>
      </c>
      <c r="L63" s="30" t="s">
        <v>238</v>
      </c>
      <c r="M63" s="31" t="s">
        <v>65</v>
      </c>
      <c r="N63" s="31"/>
      <c r="O63" s="32" t="s">
        <v>66</v>
      </c>
      <c r="P63" s="32" t="s">
        <v>67</v>
      </c>
    </row>
    <row r="64" spans="1:16" ht="12.75" customHeight="1" thickBot="1">
      <c r="A64" s="18" t="str">
        <f t="shared" si="6"/>
        <v> MVS 9.113 </v>
      </c>
      <c r="B64" s="6" t="str">
        <f t="shared" si="7"/>
        <v>I</v>
      </c>
      <c r="C64" s="18">
        <f t="shared" si="8"/>
        <v>42740.222000000002</v>
      </c>
      <c r="D64" s="21" t="str">
        <f t="shared" si="9"/>
        <v>vis</v>
      </c>
      <c r="E64" s="29">
        <f>VLOOKUP(C64,Active!C$21:E$973,3,FALSE)</f>
        <v>1822.9957408556811</v>
      </c>
      <c r="F64" s="6" t="s">
        <v>60</v>
      </c>
      <c r="G64" s="21" t="str">
        <f t="shared" si="10"/>
        <v>42740.222</v>
      </c>
      <c r="H64" s="18">
        <f t="shared" si="11"/>
        <v>-2483</v>
      </c>
      <c r="I64" s="30" t="s">
        <v>239</v>
      </c>
      <c r="J64" s="31" t="s">
        <v>240</v>
      </c>
      <c r="K64" s="30">
        <v>-2483</v>
      </c>
      <c r="L64" s="30" t="s">
        <v>241</v>
      </c>
      <c r="M64" s="31" t="s">
        <v>65</v>
      </c>
      <c r="N64" s="31"/>
      <c r="O64" s="32" t="s">
        <v>66</v>
      </c>
      <c r="P64" s="32" t="s">
        <v>67</v>
      </c>
    </row>
    <row r="65" spans="1:16" ht="12.75" customHeight="1" thickBot="1">
      <c r="A65" s="18" t="str">
        <f t="shared" si="6"/>
        <v> MVS 9.113 </v>
      </c>
      <c r="B65" s="6" t="str">
        <f t="shared" si="7"/>
        <v>I</v>
      </c>
      <c r="C65" s="18">
        <f t="shared" si="8"/>
        <v>42866.561999999998</v>
      </c>
      <c r="D65" s="21" t="str">
        <f t="shared" si="9"/>
        <v>vis</v>
      </c>
      <c r="E65" s="29">
        <f>VLOOKUP(C65,Active!C$21:E$973,3,FALSE)</f>
        <v>1850.0359565952519</v>
      </c>
      <c r="F65" s="6" t="s">
        <v>60</v>
      </c>
      <c r="G65" s="21" t="str">
        <f t="shared" si="10"/>
        <v>42866.562</v>
      </c>
      <c r="H65" s="18">
        <f t="shared" si="11"/>
        <v>-2456</v>
      </c>
      <c r="I65" s="30" t="s">
        <v>242</v>
      </c>
      <c r="J65" s="31" t="s">
        <v>243</v>
      </c>
      <c r="K65" s="30">
        <v>-2456</v>
      </c>
      <c r="L65" s="30" t="s">
        <v>244</v>
      </c>
      <c r="M65" s="31" t="s">
        <v>65</v>
      </c>
      <c r="N65" s="31"/>
      <c r="O65" s="32" t="s">
        <v>66</v>
      </c>
      <c r="P65" s="32" t="s">
        <v>67</v>
      </c>
    </row>
    <row r="66" spans="1:16" ht="12.75" customHeight="1" thickBot="1">
      <c r="A66" s="18" t="str">
        <f t="shared" si="6"/>
        <v> MVS 9.113 </v>
      </c>
      <c r="B66" s="6" t="str">
        <f t="shared" si="7"/>
        <v>I</v>
      </c>
      <c r="C66" s="18">
        <f t="shared" si="8"/>
        <v>42955.466</v>
      </c>
      <c r="D66" s="21" t="str">
        <f t="shared" si="9"/>
        <v>vis</v>
      </c>
      <c r="E66" s="29">
        <f>VLOOKUP(C66,Active!C$21:E$973,3,FALSE)</f>
        <v>1869.0638443593086</v>
      </c>
      <c r="F66" s="6" t="s">
        <v>60</v>
      </c>
      <c r="G66" s="21" t="str">
        <f t="shared" si="10"/>
        <v>42955.466</v>
      </c>
      <c r="H66" s="18">
        <f t="shared" si="11"/>
        <v>-2437</v>
      </c>
      <c r="I66" s="30" t="s">
        <v>245</v>
      </c>
      <c r="J66" s="31" t="s">
        <v>246</v>
      </c>
      <c r="K66" s="30">
        <v>-2437</v>
      </c>
      <c r="L66" s="30" t="s">
        <v>247</v>
      </c>
      <c r="M66" s="31" t="s">
        <v>65</v>
      </c>
      <c r="N66" s="31"/>
      <c r="O66" s="32" t="s">
        <v>66</v>
      </c>
      <c r="P66" s="32" t="s">
        <v>67</v>
      </c>
    </row>
    <row r="67" spans="1:16" ht="12.75" customHeight="1" thickBot="1">
      <c r="A67" s="18" t="str">
        <f t="shared" si="6"/>
        <v> MVS 9.113 </v>
      </c>
      <c r="B67" s="6" t="str">
        <f t="shared" si="7"/>
        <v>I</v>
      </c>
      <c r="C67" s="18">
        <f t="shared" si="8"/>
        <v>43254.561999999998</v>
      </c>
      <c r="D67" s="21" t="str">
        <f t="shared" si="9"/>
        <v>vis</v>
      </c>
      <c r="E67" s="29">
        <f>VLOOKUP(C67,Active!C$21:E$973,3,FALSE)</f>
        <v>1933.0785694411736</v>
      </c>
      <c r="F67" s="6" t="s">
        <v>60</v>
      </c>
      <c r="G67" s="21" t="str">
        <f t="shared" si="10"/>
        <v>43254.562</v>
      </c>
      <c r="H67" s="18">
        <f t="shared" si="11"/>
        <v>-2373</v>
      </c>
      <c r="I67" s="30" t="s">
        <v>248</v>
      </c>
      <c r="J67" s="31" t="s">
        <v>249</v>
      </c>
      <c r="K67" s="30">
        <v>-2373</v>
      </c>
      <c r="L67" s="30" t="s">
        <v>250</v>
      </c>
      <c r="M67" s="31" t="s">
        <v>65</v>
      </c>
      <c r="N67" s="31"/>
      <c r="O67" s="32" t="s">
        <v>66</v>
      </c>
      <c r="P67" s="32" t="s">
        <v>67</v>
      </c>
    </row>
    <row r="68" spans="1:16" ht="12.75" customHeight="1" thickBot="1">
      <c r="A68" s="18" t="str">
        <f t="shared" si="6"/>
        <v> MVS 9.113 </v>
      </c>
      <c r="B68" s="6" t="str">
        <f t="shared" si="7"/>
        <v>I</v>
      </c>
      <c r="C68" s="18">
        <f t="shared" si="8"/>
        <v>44170.294000000002</v>
      </c>
      <c r="D68" s="21" t="str">
        <f t="shared" si="9"/>
        <v>vis</v>
      </c>
      <c r="E68" s="29">
        <f>VLOOKUP(C68,Active!C$21:E$973,3,FALSE)</f>
        <v>2129.0702651798897</v>
      </c>
      <c r="F68" s="6" t="s">
        <v>60</v>
      </c>
      <c r="G68" s="21" t="str">
        <f t="shared" si="10"/>
        <v>44170.294</v>
      </c>
      <c r="H68" s="18">
        <f t="shared" si="11"/>
        <v>-2177</v>
      </c>
      <c r="I68" s="30" t="s">
        <v>251</v>
      </c>
      <c r="J68" s="31" t="s">
        <v>252</v>
      </c>
      <c r="K68" s="30">
        <v>-2177</v>
      </c>
      <c r="L68" s="30" t="s">
        <v>244</v>
      </c>
      <c r="M68" s="31" t="s">
        <v>65</v>
      </c>
      <c r="N68" s="31"/>
      <c r="O68" s="32" t="s">
        <v>66</v>
      </c>
      <c r="P68" s="32" t="s">
        <v>67</v>
      </c>
    </row>
    <row r="69" spans="1:16" ht="12.75" customHeight="1" thickBot="1">
      <c r="A69" s="18" t="str">
        <f t="shared" si="6"/>
        <v> BRNO 26 </v>
      </c>
      <c r="B69" s="6" t="str">
        <f t="shared" si="7"/>
        <v>I</v>
      </c>
      <c r="C69" s="18">
        <f t="shared" si="8"/>
        <v>44871.048000000003</v>
      </c>
      <c r="D69" s="21" t="str">
        <f t="shared" si="9"/>
        <v>vis</v>
      </c>
      <c r="E69" s="29">
        <f>VLOOKUP(C69,Active!C$21:E$973,3,FALSE)</f>
        <v>2279.0507886907944</v>
      </c>
      <c r="F69" s="6" t="s">
        <v>60</v>
      </c>
      <c r="G69" s="21" t="str">
        <f t="shared" si="10"/>
        <v>44871.048</v>
      </c>
      <c r="H69" s="18">
        <f t="shared" si="11"/>
        <v>-2027</v>
      </c>
      <c r="I69" s="30" t="s">
        <v>253</v>
      </c>
      <c r="J69" s="31" t="s">
        <v>254</v>
      </c>
      <c r="K69" s="30">
        <v>-2027</v>
      </c>
      <c r="L69" s="30" t="s">
        <v>255</v>
      </c>
      <c r="M69" s="31" t="s">
        <v>98</v>
      </c>
      <c r="N69" s="31"/>
      <c r="O69" s="32" t="s">
        <v>256</v>
      </c>
      <c r="P69" s="32" t="s">
        <v>257</v>
      </c>
    </row>
    <row r="70" spans="1:16" ht="12.75" customHeight="1" thickBot="1">
      <c r="A70" s="18" t="str">
        <f t="shared" si="6"/>
        <v> BRNO 26 </v>
      </c>
      <c r="B70" s="6" t="str">
        <f t="shared" si="7"/>
        <v>I</v>
      </c>
      <c r="C70" s="18">
        <f t="shared" si="8"/>
        <v>45599.991999999998</v>
      </c>
      <c r="D70" s="21" t="str">
        <f t="shared" si="9"/>
        <v>vis</v>
      </c>
      <c r="E70" s="29">
        <f>VLOOKUP(C70,Active!C$21:E$973,3,FALSE)</f>
        <v>2435.0647432741894</v>
      </c>
      <c r="F70" s="6" t="s">
        <v>60</v>
      </c>
      <c r="G70" s="21" t="str">
        <f t="shared" si="10"/>
        <v>45599.992</v>
      </c>
      <c r="H70" s="18">
        <f t="shared" si="11"/>
        <v>-1871</v>
      </c>
      <c r="I70" s="30" t="s">
        <v>258</v>
      </c>
      <c r="J70" s="31" t="s">
        <v>259</v>
      </c>
      <c r="K70" s="30">
        <v>-1871</v>
      </c>
      <c r="L70" s="30" t="s">
        <v>260</v>
      </c>
      <c r="M70" s="31" t="s">
        <v>98</v>
      </c>
      <c r="N70" s="31"/>
      <c r="O70" s="32" t="s">
        <v>261</v>
      </c>
      <c r="P70" s="32" t="s">
        <v>257</v>
      </c>
    </row>
    <row r="71" spans="1:16" ht="12.75" customHeight="1" thickBot="1">
      <c r="A71" s="18" t="str">
        <f t="shared" si="6"/>
        <v> BBS 82 </v>
      </c>
      <c r="B71" s="6" t="str">
        <f t="shared" si="7"/>
        <v>I</v>
      </c>
      <c r="C71" s="18">
        <f t="shared" si="8"/>
        <v>46707.37</v>
      </c>
      <c r="D71" s="21" t="str">
        <f t="shared" si="9"/>
        <v>vis</v>
      </c>
      <c r="E71" s="29">
        <f>VLOOKUP(C71,Active!C$21:E$973,3,FALSE)</f>
        <v>2672.0739250476213</v>
      </c>
      <c r="F71" s="6" t="s">
        <v>60</v>
      </c>
      <c r="G71" s="21" t="str">
        <f t="shared" si="10"/>
        <v>46707.37</v>
      </c>
      <c r="H71" s="18">
        <f t="shared" si="11"/>
        <v>-1634</v>
      </c>
      <c r="I71" s="30" t="s">
        <v>262</v>
      </c>
      <c r="J71" s="31" t="s">
        <v>263</v>
      </c>
      <c r="K71" s="30">
        <v>-1634</v>
      </c>
      <c r="L71" s="30" t="s">
        <v>264</v>
      </c>
      <c r="M71" s="31" t="s">
        <v>98</v>
      </c>
      <c r="N71" s="31"/>
      <c r="O71" s="32" t="s">
        <v>265</v>
      </c>
      <c r="P71" s="32" t="s">
        <v>266</v>
      </c>
    </row>
    <row r="72" spans="1:16" ht="12.75" customHeight="1" thickBot="1">
      <c r="A72" s="18" t="str">
        <f t="shared" si="6"/>
        <v> BRNO 30 </v>
      </c>
      <c r="B72" s="6" t="str">
        <f t="shared" si="7"/>
        <v>I</v>
      </c>
      <c r="C72" s="18">
        <f t="shared" si="8"/>
        <v>47053.163999999997</v>
      </c>
      <c r="D72" s="21" t="str">
        <f t="shared" si="9"/>
        <v>vis</v>
      </c>
      <c r="E72" s="29">
        <f>VLOOKUP(C72,Active!C$21:E$973,3,FALSE)</f>
        <v>2746.0832994456678</v>
      </c>
      <c r="F72" s="6" t="s">
        <v>60</v>
      </c>
      <c r="G72" s="21" t="str">
        <f t="shared" si="10"/>
        <v>47053.164</v>
      </c>
      <c r="H72" s="18">
        <f t="shared" si="11"/>
        <v>-1560</v>
      </c>
      <c r="I72" s="30" t="s">
        <v>267</v>
      </c>
      <c r="J72" s="31" t="s">
        <v>268</v>
      </c>
      <c r="K72" s="30">
        <v>-1560</v>
      </c>
      <c r="L72" s="30" t="s">
        <v>269</v>
      </c>
      <c r="M72" s="31" t="s">
        <v>98</v>
      </c>
      <c r="N72" s="31"/>
      <c r="O72" s="32" t="s">
        <v>270</v>
      </c>
      <c r="P72" s="32" t="s">
        <v>271</v>
      </c>
    </row>
    <row r="73" spans="1:16" ht="12.75" customHeight="1" thickBot="1">
      <c r="A73" s="18" t="str">
        <f t="shared" si="6"/>
        <v> BBS 113 </v>
      </c>
      <c r="B73" s="6" t="str">
        <f t="shared" si="7"/>
        <v>I</v>
      </c>
      <c r="C73" s="18">
        <f t="shared" si="8"/>
        <v>50324.095999999998</v>
      </c>
      <c r="D73" s="21" t="str">
        <f t="shared" si="9"/>
        <v>vis</v>
      </c>
      <c r="E73" s="29">
        <f>VLOOKUP(C73,Active!C$21:E$973,3,FALSE)</f>
        <v>3446.152216253236</v>
      </c>
      <c r="F73" s="6" t="s">
        <v>60</v>
      </c>
      <c r="G73" s="21" t="str">
        <f t="shared" si="10"/>
        <v>50324.096</v>
      </c>
      <c r="H73" s="18">
        <f t="shared" si="11"/>
        <v>-860</v>
      </c>
      <c r="I73" s="30" t="s">
        <v>272</v>
      </c>
      <c r="J73" s="31" t="s">
        <v>273</v>
      </c>
      <c r="K73" s="30">
        <v>-860</v>
      </c>
      <c r="L73" s="30" t="s">
        <v>274</v>
      </c>
      <c r="M73" s="31" t="s">
        <v>98</v>
      </c>
      <c r="N73" s="31"/>
      <c r="O73" s="32" t="s">
        <v>275</v>
      </c>
      <c r="P73" s="32" t="s">
        <v>276</v>
      </c>
    </row>
    <row r="74" spans="1:16" ht="12.75" customHeight="1" thickBot="1">
      <c r="A74" s="18" t="str">
        <f t="shared" si="6"/>
        <v> BBS 113 </v>
      </c>
      <c r="B74" s="6" t="str">
        <f t="shared" si="7"/>
        <v>I</v>
      </c>
      <c r="C74" s="18">
        <f t="shared" si="8"/>
        <v>50352.133000000002</v>
      </c>
      <c r="D74" s="21" t="str">
        <f t="shared" si="9"/>
        <v>vis</v>
      </c>
      <c r="E74" s="29">
        <f>VLOOKUP(C74,Active!C$21:E$973,3,FALSE)</f>
        <v>3452.1529011407656</v>
      </c>
      <c r="F74" s="6" t="s">
        <v>60</v>
      </c>
      <c r="G74" s="21" t="str">
        <f t="shared" si="10"/>
        <v>50352.133</v>
      </c>
      <c r="H74" s="18">
        <f t="shared" si="11"/>
        <v>-854</v>
      </c>
      <c r="I74" s="30" t="s">
        <v>277</v>
      </c>
      <c r="J74" s="31" t="s">
        <v>278</v>
      </c>
      <c r="K74" s="30">
        <v>-854</v>
      </c>
      <c r="L74" s="30" t="s">
        <v>274</v>
      </c>
      <c r="M74" s="31" t="s">
        <v>98</v>
      </c>
      <c r="N74" s="31"/>
      <c r="O74" s="32" t="s">
        <v>275</v>
      </c>
      <c r="P74" s="32" t="s">
        <v>276</v>
      </c>
    </row>
    <row r="75" spans="1:16" ht="12.75" customHeight="1" thickBot="1">
      <c r="A75" s="18" t="str">
        <f t="shared" si="6"/>
        <v> BBS 113 </v>
      </c>
      <c r="B75" s="6" t="str">
        <f t="shared" si="7"/>
        <v>I</v>
      </c>
      <c r="C75" s="18">
        <f t="shared" si="8"/>
        <v>50375.487000000001</v>
      </c>
      <c r="D75" s="21" t="str">
        <f t="shared" si="9"/>
        <v>vis</v>
      </c>
      <c r="E75" s="29">
        <f>VLOOKUP(C75,Active!C$21:E$973,3,FALSE)</f>
        <v>3457.1512959356201</v>
      </c>
      <c r="F75" s="6" t="s">
        <v>60</v>
      </c>
      <c r="G75" s="21" t="str">
        <f t="shared" si="10"/>
        <v>50375.487</v>
      </c>
      <c r="H75" s="18">
        <f t="shared" si="11"/>
        <v>-849</v>
      </c>
      <c r="I75" s="30" t="s">
        <v>279</v>
      </c>
      <c r="J75" s="31" t="s">
        <v>280</v>
      </c>
      <c r="K75" s="30">
        <v>-849</v>
      </c>
      <c r="L75" s="30" t="s">
        <v>281</v>
      </c>
      <c r="M75" s="31" t="s">
        <v>98</v>
      </c>
      <c r="N75" s="31"/>
      <c r="O75" s="32" t="s">
        <v>275</v>
      </c>
      <c r="P75" s="32" t="s">
        <v>276</v>
      </c>
    </row>
    <row r="76" spans="1:16" ht="12.75" customHeight="1" thickBot="1">
      <c r="A76" s="18" t="str">
        <f t="shared" si="6"/>
        <v> BBS 115 </v>
      </c>
      <c r="B76" s="6" t="str">
        <f t="shared" si="7"/>
        <v>I</v>
      </c>
      <c r="C76" s="18">
        <f t="shared" si="8"/>
        <v>50665.205000000002</v>
      </c>
      <c r="D76" s="21" t="str">
        <f t="shared" si="9"/>
        <v>vis</v>
      </c>
      <c r="E76" s="29">
        <f>VLOOKUP(C76,Active!C$21:E$973,3,FALSE)</f>
        <v>3519.158872503906</v>
      </c>
      <c r="F76" s="6" t="str">
        <f>LEFT(M76,1)</f>
        <v>V</v>
      </c>
      <c r="G76" s="21" t="str">
        <f t="shared" si="10"/>
        <v>50665.205</v>
      </c>
      <c r="H76" s="18">
        <f t="shared" si="11"/>
        <v>-787</v>
      </c>
      <c r="I76" s="30" t="s">
        <v>282</v>
      </c>
      <c r="J76" s="31" t="s">
        <v>283</v>
      </c>
      <c r="K76" s="30">
        <v>-787</v>
      </c>
      <c r="L76" s="30" t="s">
        <v>281</v>
      </c>
      <c r="M76" s="31" t="s">
        <v>98</v>
      </c>
      <c r="N76" s="31"/>
      <c r="O76" s="32" t="s">
        <v>275</v>
      </c>
      <c r="P76" s="32" t="s">
        <v>284</v>
      </c>
    </row>
    <row r="77" spans="1:16" ht="12.75" customHeight="1" thickBot="1">
      <c r="A77" s="18" t="str">
        <f t="shared" si="6"/>
        <v>IBVS 5745 </v>
      </c>
      <c r="B77" s="6" t="str">
        <f t="shared" si="7"/>
        <v>I</v>
      </c>
      <c r="C77" s="18">
        <f t="shared" si="8"/>
        <v>51071.665699999998</v>
      </c>
      <c r="D77" s="21" t="str">
        <f t="shared" si="9"/>
        <v>PE</v>
      </c>
      <c r="E77" s="29">
        <f>VLOOKUP(C77,Active!C$21:E$973,3,FALSE)</f>
        <v>3606.1525800997356</v>
      </c>
      <c r="F77" s="6" t="str">
        <f>LEFT(M77,1)</f>
        <v>E</v>
      </c>
      <c r="G77" s="21" t="str">
        <f t="shared" si="10"/>
        <v>51071.6657</v>
      </c>
      <c r="H77" s="18">
        <f t="shared" si="11"/>
        <v>-700</v>
      </c>
      <c r="I77" s="30" t="s">
        <v>285</v>
      </c>
      <c r="J77" s="31" t="s">
        <v>286</v>
      </c>
      <c r="K77" s="30">
        <v>-700</v>
      </c>
      <c r="L77" s="30" t="s">
        <v>287</v>
      </c>
      <c r="M77" s="31" t="s">
        <v>288</v>
      </c>
      <c r="N77" s="31" t="s">
        <v>289</v>
      </c>
      <c r="O77" s="32" t="s">
        <v>290</v>
      </c>
      <c r="P77" s="33" t="s">
        <v>291</v>
      </c>
    </row>
    <row r="78" spans="1:16" ht="12.75" customHeight="1" thickBot="1">
      <c r="A78" s="18" t="str">
        <f t="shared" si="6"/>
        <v> MVS 9.113 </v>
      </c>
      <c r="B78" s="6" t="str">
        <f t="shared" si="7"/>
        <v>I</v>
      </c>
      <c r="C78" s="18">
        <f t="shared" si="8"/>
        <v>26087.580999999998</v>
      </c>
      <c r="D78" s="21" t="str">
        <f t="shared" si="9"/>
        <v>vis</v>
      </c>
      <c r="E78" s="29">
        <f>VLOOKUP(C78,Active!C$21:E$973,3,FALSE)</f>
        <v>-1741.1249277657694</v>
      </c>
      <c r="F78" s="6" t="s">
        <v>60</v>
      </c>
      <c r="G78" s="21" t="str">
        <f t="shared" si="10"/>
        <v>26087.581</v>
      </c>
      <c r="H78" s="18">
        <f t="shared" si="11"/>
        <v>-6047</v>
      </c>
      <c r="I78" s="30" t="s">
        <v>62</v>
      </c>
      <c r="J78" s="31" t="s">
        <v>63</v>
      </c>
      <c r="K78" s="30">
        <v>-6047</v>
      </c>
      <c r="L78" s="30" t="s">
        <v>64</v>
      </c>
      <c r="M78" s="31" t="s">
        <v>65</v>
      </c>
      <c r="N78" s="31"/>
      <c r="O78" s="32" t="s">
        <v>66</v>
      </c>
      <c r="P78" s="32" t="s">
        <v>67</v>
      </c>
    </row>
    <row r="79" spans="1:16" ht="12.75" customHeight="1" thickBot="1">
      <c r="A79" s="18" t="str">
        <f t="shared" si="6"/>
        <v> MVS 9.113 </v>
      </c>
      <c r="B79" s="6" t="str">
        <f t="shared" si="7"/>
        <v>I</v>
      </c>
      <c r="C79" s="18">
        <f t="shared" si="8"/>
        <v>38287.377999999997</v>
      </c>
      <c r="D79" s="21" t="str">
        <f t="shared" si="9"/>
        <v>vis</v>
      </c>
      <c r="E79" s="29">
        <f>VLOOKUP(C79,Active!C$21:E$973,3,FALSE)</f>
        <v>869.96532756886211</v>
      </c>
      <c r="F79" s="6" t="s">
        <v>60</v>
      </c>
      <c r="G79" s="21" t="str">
        <f t="shared" si="10"/>
        <v>38287.378</v>
      </c>
      <c r="H79" s="18">
        <f t="shared" si="11"/>
        <v>-3436</v>
      </c>
      <c r="I79" s="30" t="s">
        <v>159</v>
      </c>
      <c r="J79" s="31" t="s">
        <v>160</v>
      </c>
      <c r="K79" s="30">
        <v>-3436</v>
      </c>
      <c r="L79" s="30" t="s">
        <v>161</v>
      </c>
      <c r="M79" s="31" t="s">
        <v>65</v>
      </c>
      <c r="N79" s="31"/>
      <c r="O79" s="32" t="s">
        <v>66</v>
      </c>
      <c r="P79" s="32" t="s">
        <v>67</v>
      </c>
    </row>
    <row r="80" spans="1:1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</sheetData>
  <phoneticPr fontId="7" type="noConversion"/>
  <hyperlinks>
    <hyperlink ref="A3" r:id="rId1"/>
    <hyperlink ref="P77" r:id="rId2" display="http://www.konkoly.hu/cgi-bin/IBVS?574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2024-01-11T05:24:07Z</dcterms:modified>
</cp:coreProperties>
</file>