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7518300-D76B-41C5-A93E-477051AAF61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31" i="1" l="1"/>
  <c r="Q32" i="1"/>
  <c r="Q33" i="1"/>
  <c r="Q34" i="1"/>
  <c r="Q35" i="1"/>
  <c r="Q30" i="1"/>
  <c r="F11" i="1"/>
  <c r="Q27" i="1"/>
  <c r="Q26" i="1"/>
  <c r="G11" i="1"/>
  <c r="Q24" i="1"/>
  <c r="Q25" i="1"/>
  <c r="Q28" i="1"/>
  <c r="Q29" i="1"/>
  <c r="E14" i="1"/>
  <c r="E15" i="1" s="1"/>
  <c r="C17" i="1"/>
  <c r="Q22" i="1"/>
  <c r="Q21" i="1"/>
  <c r="C7" i="1"/>
  <c r="E31" i="1"/>
  <c r="F31" i="1"/>
  <c r="C8" i="1"/>
  <c r="Q23" i="1"/>
  <c r="E30" i="1"/>
  <c r="F30" i="1"/>
  <c r="E33" i="1"/>
  <c r="F33" i="1"/>
  <c r="E22" i="1"/>
  <c r="F22" i="1"/>
  <c r="G22" i="1"/>
  <c r="E27" i="1"/>
  <c r="F27" i="1"/>
  <c r="G27" i="1"/>
  <c r="I27" i="1"/>
  <c r="E24" i="1"/>
  <c r="F24" i="1"/>
  <c r="G24" i="1"/>
  <c r="N24" i="1"/>
  <c r="E35" i="1"/>
  <c r="F35" i="1"/>
  <c r="G35" i="1"/>
  <c r="I35" i="1"/>
  <c r="E21" i="1"/>
  <c r="F21" i="1"/>
  <c r="G21" i="1"/>
  <c r="H21" i="1"/>
  <c r="E29" i="1"/>
  <c r="F29" i="1"/>
  <c r="G29" i="1"/>
  <c r="N29" i="1"/>
  <c r="G34" i="1"/>
  <c r="I34" i="1"/>
  <c r="E32" i="1"/>
  <c r="F32" i="1"/>
  <c r="G32" i="1"/>
  <c r="I32" i="1"/>
  <c r="E26" i="1"/>
  <c r="F26" i="1"/>
  <c r="G26" i="1"/>
  <c r="I26" i="1"/>
  <c r="E23" i="1"/>
  <c r="F23" i="1"/>
  <c r="G23" i="1"/>
  <c r="N23" i="1"/>
  <c r="E34" i="1"/>
  <c r="F34" i="1"/>
  <c r="G31" i="1"/>
  <c r="I31" i="1"/>
  <c r="G30" i="1"/>
  <c r="I30" i="1"/>
  <c r="E28" i="1"/>
  <c r="F28" i="1"/>
  <c r="G28" i="1"/>
  <c r="N28" i="1"/>
  <c r="G33" i="1"/>
  <c r="I33" i="1"/>
  <c r="E25" i="1"/>
  <c r="F25" i="1"/>
  <c r="G25" i="1"/>
  <c r="N25" i="1"/>
  <c r="I22" i="1"/>
  <c r="C12" i="1"/>
  <c r="C16" i="1" l="1"/>
  <c r="D18" i="1" s="1"/>
  <c r="C11" i="1"/>
  <c r="O21" i="1" l="1"/>
  <c r="O24" i="1"/>
  <c r="O32" i="1"/>
  <c r="O30" i="1"/>
  <c r="O28" i="1"/>
  <c r="O23" i="1"/>
  <c r="O27" i="1"/>
  <c r="O26" i="1"/>
  <c r="O34" i="1"/>
  <c r="O35" i="1"/>
  <c r="O22" i="1"/>
  <c r="O29" i="1"/>
  <c r="O31" i="1"/>
  <c r="O33" i="1"/>
  <c r="O25" i="1"/>
  <c r="C15" i="1"/>
  <c r="C18" i="1" l="1"/>
  <c r="E16" i="1"/>
  <c r="E17" i="1" s="1"/>
</calcChain>
</file>

<file path=xl/sharedStrings.xml><?xml version="1.0" encoding="utf-8"?>
<sst xmlns="http://schemas.openxmlformats.org/spreadsheetml/2006/main" count="75" uniqueCount="54">
  <si>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</si>
  <si>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</si>
  <si>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</si>
  <si>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</si>
  <si>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</si>
  <si>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</si>
  <si>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</si>
  <si>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</si>
  <si>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</si>
  <si>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</si>
  <si>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</si>
  <si>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</si>
  <si>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</si>
  <si>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</si>
  <si>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</si>
  <si>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</si>
  <si>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</si>
  <si>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</si>
  <si>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</si>
  <si>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</si>
  <si>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</si>
  <si>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</si>
  <si>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</si>
  <si>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</si>
  <si>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</si>
  <si>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</si>
  <si>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</si>
  <si>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</si>
  <si>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</si>
  <si>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</si>
  <si>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</si>
  <si>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</si>
  <si>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</si>
  <si>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</si>
  <si>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</si>
  <si>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</si>
  <si>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</si>
  <si>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</si>
  <si>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</si>
  <si>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EA</t>
  </si>
  <si>
    <t>Aql_sigma.xls</t>
  </si>
  <si>
    <t>IBVS 0937</t>
  </si>
  <si>
    <t>GCVS</t>
  </si>
  <si>
    <t>Sigma Aql / G8627-0835</t>
  </si>
  <si>
    <t>Kreimer</t>
  </si>
  <si>
    <t>J.M. Kreiner, 2004, Acta Astronomica, vol. 54, pp 207-210.</t>
  </si>
  <si>
    <t>Add cycle</t>
  </si>
  <si>
    <t>Old Cycle</t>
  </si>
  <si>
    <t>OEJV 0130</t>
  </si>
  <si>
    <t>I</t>
  </si>
  <si>
    <t>OEJV 0137</t>
  </si>
  <si>
    <t>II</t>
  </si>
  <si>
    <t>IBVS 6007</t>
  </si>
  <si>
    <t>IBVS 6114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</si>
</sst>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vertic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Sigma Aql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9960</c:v>
                </c:pt>
                <c:pt idx="2">
                  <c:v>15390</c:v>
                </c:pt>
                <c:pt idx="3">
                  <c:v>16673</c:v>
                </c:pt>
                <c:pt idx="4">
                  <c:v>16697.5</c:v>
                </c:pt>
                <c:pt idx="5">
                  <c:v>16698.5</c:v>
                </c:pt>
                <c:pt idx="6">
                  <c:v>16876</c:v>
                </c:pt>
                <c:pt idx="7">
                  <c:v>16879</c:v>
                </c:pt>
                <c:pt idx="8">
                  <c:v>16879.5</c:v>
                </c:pt>
                <c:pt idx="9">
                  <c:v>17058</c:v>
                </c:pt>
                <c:pt idx="10">
                  <c:v>17260</c:v>
                </c:pt>
                <c:pt idx="11">
                  <c:v>17420</c:v>
                </c:pt>
                <c:pt idx="12">
                  <c:v>17420.5</c:v>
                </c:pt>
                <c:pt idx="13">
                  <c:v>17621.5</c:v>
                </c:pt>
                <c:pt idx="14">
                  <c:v>17623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31-4240-B9C1-78C6BCA1B5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9960</c:v>
                </c:pt>
                <c:pt idx="2">
                  <c:v>15390</c:v>
                </c:pt>
                <c:pt idx="3">
                  <c:v>16673</c:v>
                </c:pt>
                <c:pt idx="4">
                  <c:v>16697.5</c:v>
                </c:pt>
                <c:pt idx="5">
                  <c:v>16698.5</c:v>
                </c:pt>
                <c:pt idx="6">
                  <c:v>16876</c:v>
                </c:pt>
                <c:pt idx="7">
                  <c:v>16879</c:v>
                </c:pt>
                <c:pt idx="8">
                  <c:v>16879.5</c:v>
                </c:pt>
                <c:pt idx="9">
                  <c:v>17058</c:v>
                </c:pt>
                <c:pt idx="10">
                  <c:v>17260</c:v>
                </c:pt>
                <c:pt idx="11">
                  <c:v>17420</c:v>
                </c:pt>
                <c:pt idx="12">
                  <c:v>17420.5</c:v>
                </c:pt>
                <c:pt idx="13">
                  <c:v>17621.5</c:v>
                </c:pt>
                <c:pt idx="14">
                  <c:v>17623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-4.559999999764841E-2</c:v>
                </c:pt>
                <c:pt idx="5">
                  <c:v>0.16453000000183238</c:v>
                </c:pt>
                <c:pt idx="6">
                  <c:v>0.16416000000026543</c:v>
                </c:pt>
                <c:pt idx="9">
                  <c:v>0.17295000000012806</c:v>
                </c:pt>
                <c:pt idx="10">
                  <c:v>0.18291000000317581</c:v>
                </c:pt>
                <c:pt idx="11">
                  <c:v>0.18440999999438645</c:v>
                </c:pt>
                <c:pt idx="12">
                  <c:v>0.18382999999448657</c:v>
                </c:pt>
                <c:pt idx="13">
                  <c:v>0.19632999999885214</c:v>
                </c:pt>
                <c:pt idx="14">
                  <c:v>0.18955000000278233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31-4240-B9C1-78C6BCA1B5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9960</c:v>
                </c:pt>
                <c:pt idx="2">
                  <c:v>15390</c:v>
                </c:pt>
                <c:pt idx="3">
                  <c:v>16673</c:v>
                </c:pt>
                <c:pt idx="4">
                  <c:v>16697.5</c:v>
                </c:pt>
                <c:pt idx="5">
                  <c:v>16698.5</c:v>
                </c:pt>
                <c:pt idx="6">
                  <c:v>16876</c:v>
                </c:pt>
                <c:pt idx="7">
                  <c:v>16879</c:v>
                </c:pt>
                <c:pt idx="8">
                  <c:v>16879.5</c:v>
                </c:pt>
                <c:pt idx="9">
                  <c:v>17058</c:v>
                </c:pt>
                <c:pt idx="10">
                  <c:v>17260</c:v>
                </c:pt>
                <c:pt idx="11">
                  <c:v>17420</c:v>
                </c:pt>
                <c:pt idx="12">
                  <c:v>17420.5</c:v>
                </c:pt>
                <c:pt idx="13">
                  <c:v>17621.5</c:v>
                </c:pt>
                <c:pt idx="14">
                  <c:v>17623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31-4240-B9C1-78C6BCA1B5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9960</c:v>
                </c:pt>
                <c:pt idx="2">
                  <c:v>15390</c:v>
                </c:pt>
                <c:pt idx="3">
                  <c:v>16673</c:v>
                </c:pt>
                <c:pt idx="4">
                  <c:v>16697.5</c:v>
                </c:pt>
                <c:pt idx="5">
                  <c:v>16698.5</c:v>
                </c:pt>
                <c:pt idx="6">
                  <c:v>16876</c:v>
                </c:pt>
                <c:pt idx="7">
                  <c:v>16879</c:v>
                </c:pt>
                <c:pt idx="8">
                  <c:v>16879.5</c:v>
                </c:pt>
                <c:pt idx="9">
                  <c:v>17058</c:v>
                </c:pt>
                <c:pt idx="10">
                  <c:v>17260</c:v>
                </c:pt>
                <c:pt idx="11">
                  <c:v>17420</c:v>
                </c:pt>
                <c:pt idx="12">
                  <c:v>17420.5</c:v>
                </c:pt>
                <c:pt idx="13">
                  <c:v>17621.5</c:v>
                </c:pt>
                <c:pt idx="14">
                  <c:v>17623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31-4240-B9C1-78C6BCA1B5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9960</c:v>
                </c:pt>
                <c:pt idx="2">
                  <c:v>15390</c:v>
                </c:pt>
                <c:pt idx="3">
                  <c:v>16673</c:v>
                </c:pt>
                <c:pt idx="4">
                  <c:v>16697.5</c:v>
                </c:pt>
                <c:pt idx="5">
                  <c:v>16698.5</c:v>
                </c:pt>
                <c:pt idx="6">
                  <c:v>16876</c:v>
                </c:pt>
                <c:pt idx="7">
                  <c:v>16879</c:v>
                </c:pt>
                <c:pt idx="8">
                  <c:v>16879.5</c:v>
                </c:pt>
                <c:pt idx="9">
                  <c:v>17058</c:v>
                </c:pt>
                <c:pt idx="10">
                  <c:v>17260</c:v>
                </c:pt>
                <c:pt idx="11">
                  <c:v>17420</c:v>
                </c:pt>
                <c:pt idx="12">
                  <c:v>17420.5</c:v>
                </c:pt>
                <c:pt idx="13">
                  <c:v>17621.5</c:v>
                </c:pt>
                <c:pt idx="14">
                  <c:v>17623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31-4240-B9C1-78C6BCA1B5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9960</c:v>
                </c:pt>
                <c:pt idx="2">
                  <c:v>15390</c:v>
                </c:pt>
                <c:pt idx="3">
                  <c:v>16673</c:v>
                </c:pt>
                <c:pt idx="4">
                  <c:v>16697.5</c:v>
                </c:pt>
                <c:pt idx="5">
                  <c:v>16698.5</c:v>
                </c:pt>
                <c:pt idx="6">
                  <c:v>16876</c:v>
                </c:pt>
                <c:pt idx="7">
                  <c:v>16879</c:v>
                </c:pt>
                <c:pt idx="8">
                  <c:v>16879.5</c:v>
                </c:pt>
                <c:pt idx="9">
                  <c:v>17058</c:v>
                </c:pt>
                <c:pt idx="10">
                  <c:v>17260</c:v>
                </c:pt>
                <c:pt idx="11">
                  <c:v>17420</c:v>
                </c:pt>
                <c:pt idx="12">
                  <c:v>17420.5</c:v>
                </c:pt>
                <c:pt idx="13">
                  <c:v>17621.5</c:v>
                </c:pt>
                <c:pt idx="14">
                  <c:v>17623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31-4240-B9C1-78C6BCA1B5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9960</c:v>
                </c:pt>
                <c:pt idx="2">
                  <c:v>15390</c:v>
                </c:pt>
                <c:pt idx="3">
                  <c:v>16673</c:v>
                </c:pt>
                <c:pt idx="4">
                  <c:v>16697.5</c:v>
                </c:pt>
                <c:pt idx="5">
                  <c:v>16698.5</c:v>
                </c:pt>
                <c:pt idx="6">
                  <c:v>16876</c:v>
                </c:pt>
                <c:pt idx="7">
                  <c:v>16879</c:v>
                </c:pt>
                <c:pt idx="8">
                  <c:v>16879.5</c:v>
                </c:pt>
                <c:pt idx="9">
                  <c:v>17058</c:v>
                </c:pt>
                <c:pt idx="10">
                  <c:v>17260</c:v>
                </c:pt>
                <c:pt idx="11">
                  <c:v>17420</c:v>
                </c:pt>
                <c:pt idx="12">
                  <c:v>17420.5</c:v>
                </c:pt>
                <c:pt idx="13">
                  <c:v>17621.5</c:v>
                </c:pt>
                <c:pt idx="14">
                  <c:v>17623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2">
                  <c:v>0.12660000000323635</c:v>
                </c:pt>
                <c:pt idx="3">
                  <c:v>0.15802000000257976</c:v>
                </c:pt>
                <c:pt idx="4">
                  <c:v>0.16251000000193017</c:v>
                </c:pt>
                <c:pt idx="7">
                  <c:v>0.16445999999996275</c:v>
                </c:pt>
                <c:pt idx="8">
                  <c:v>0.1693299999969895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31-4240-B9C1-78C6BCA1B5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9960</c:v>
                </c:pt>
                <c:pt idx="2">
                  <c:v>15390</c:v>
                </c:pt>
                <c:pt idx="3">
                  <c:v>16673</c:v>
                </c:pt>
                <c:pt idx="4">
                  <c:v>16697.5</c:v>
                </c:pt>
                <c:pt idx="5">
                  <c:v>16698.5</c:v>
                </c:pt>
                <c:pt idx="6">
                  <c:v>16876</c:v>
                </c:pt>
                <c:pt idx="7">
                  <c:v>16879</c:v>
                </c:pt>
                <c:pt idx="8">
                  <c:v>16879.5</c:v>
                </c:pt>
                <c:pt idx="9">
                  <c:v>17058</c:v>
                </c:pt>
                <c:pt idx="10">
                  <c:v>17260</c:v>
                </c:pt>
                <c:pt idx="11">
                  <c:v>17420</c:v>
                </c:pt>
                <c:pt idx="12">
                  <c:v>17420.5</c:v>
                </c:pt>
                <c:pt idx="13">
                  <c:v>17621.5</c:v>
                </c:pt>
                <c:pt idx="14">
                  <c:v>17623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-0.3522495502475701</c:v>
                </c:pt>
                <c:pt idx="1">
                  <c:v>-4.5160717055403032E-2</c:v>
                </c:pt>
                <c:pt idx="2">
                  <c:v>0.1222581950162302</c:v>
                </c:pt>
                <c:pt idx="3">
                  <c:v>0.16181592322763083</c:v>
                </c:pt>
                <c:pt idx="4">
                  <c:v>0.16257131242574407</c:v>
                </c:pt>
                <c:pt idx="5">
                  <c:v>0.16260214463791201</c:v>
                </c:pt>
                <c:pt idx="6">
                  <c:v>0.16807486229771218</c:v>
                </c:pt>
                <c:pt idx="7">
                  <c:v>0.16816735893421586</c:v>
                </c:pt>
                <c:pt idx="8">
                  <c:v>0.16818277504029977</c:v>
                </c:pt>
                <c:pt idx="9">
                  <c:v>0.17368632491226776</c:v>
                </c:pt>
                <c:pt idx="10">
                  <c:v>0.17991443177018118</c:v>
                </c:pt>
                <c:pt idx="11">
                  <c:v>0.18484758571704341</c:v>
                </c:pt>
                <c:pt idx="12">
                  <c:v>0.18486300182312732</c:v>
                </c:pt>
                <c:pt idx="13">
                  <c:v>0.1910602764688728</c:v>
                </c:pt>
                <c:pt idx="14">
                  <c:v>0.19110652478712464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31-4240-B9C1-78C6BCA1B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930008"/>
        <c:axId val="1"/>
      </c:scatterChart>
      <c:valAx>
        <c:axId val="697930008"/>
        <c:scaling>
          <c:orientation val="minMax"/>
          <c:max val="18000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9300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601503759398497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Sigma Aql - O-C Diagr.</a:t>
            </a:r>
          </a:p>
        </c:rich>
      </c:tx>
      <c:layout>
        <c:manualLayout>
          <c:xMode val="edge"/>
          <c:yMode val="edge"/>
          <c:x val="0.3693698422832281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35127795846455"/>
          <c:w val="0.8288300441506606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9960</c:v>
                </c:pt>
                <c:pt idx="2">
                  <c:v>15390</c:v>
                </c:pt>
                <c:pt idx="3">
                  <c:v>16673</c:v>
                </c:pt>
                <c:pt idx="4">
                  <c:v>16697.5</c:v>
                </c:pt>
                <c:pt idx="5">
                  <c:v>16698.5</c:v>
                </c:pt>
                <c:pt idx="6">
                  <c:v>16876</c:v>
                </c:pt>
                <c:pt idx="7">
                  <c:v>16879</c:v>
                </c:pt>
                <c:pt idx="8">
                  <c:v>16879.5</c:v>
                </c:pt>
                <c:pt idx="9">
                  <c:v>17058</c:v>
                </c:pt>
                <c:pt idx="10">
                  <c:v>17260</c:v>
                </c:pt>
                <c:pt idx="11">
                  <c:v>17420</c:v>
                </c:pt>
                <c:pt idx="12">
                  <c:v>17420.5</c:v>
                </c:pt>
                <c:pt idx="13">
                  <c:v>17621.5</c:v>
                </c:pt>
                <c:pt idx="14">
                  <c:v>17623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67-4C5C-95A4-0A8043F8AD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9960</c:v>
                </c:pt>
                <c:pt idx="2">
                  <c:v>15390</c:v>
                </c:pt>
                <c:pt idx="3">
                  <c:v>16673</c:v>
                </c:pt>
                <c:pt idx="4">
                  <c:v>16697.5</c:v>
                </c:pt>
                <c:pt idx="5">
                  <c:v>16698.5</c:v>
                </c:pt>
                <c:pt idx="6">
                  <c:v>16876</c:v>
                </c:pt>
                <c:pt idx="7">
                  <c:v>16879</c:v>
                </c:pt>
                <c:pt idx="8">
                  <c:v>16879.5</c:v>
                </c:pt>
                <c:pt idx="9">
                  <c:v>17058</c:v>
                </c:pt>
                <c:pt idx="10">
                  <c:v>17260</c:v>
                </c:pt>
                <c:pt idx="11">
                  <c:v>17420</c:v>
                </c:pt>
                <c:pt idx="12">
                  <c:v>17420.5</c:v>
                </c:pt>
                <c:pt idx="13">
                  <c:v>17621.5</c:v>
                </c:pt>
                <c:pt idx="14">
                  <c:v>17623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-4.559999999764841E-2</c:v>
                </c:pt>
                <c:pt idx="5">
                  <c:v>0.16453000000183238</c:v>
                </c:pt>
                <c:pt idx="6">
                  <c:v>0.16416000000026543</c:v>
                </c:pt>
                <c:pt idx="9">
                  <c:v>0.17295000000012806</c:v>
                </c:pt>
                <c:pt idx="10">
                  <c:v>0.18291000000317581</c:v>
                </c:pt>
                <c:pt idx="11">
                  <c:v>0.18440999999438645</c:v>
                </c:pt>
                <c:pt idx="12">
                  <c:v>0.18382999999448657</c:v>
                </c:pt>
                <c:pt idx="13">
                  <c:v>0.19632999999885214</c:v>
                </c:pt>
                <c:pt idx="14">
                  <c:v>0.18955000000278233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67-4C5C-95A4-0A8043F8AD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9960</c:v>
                </c:pt>
                <c:pt idx="2">
                  <c:v>15390</c:v>
                </c:pt>
                <c:pt idx="3">
                  <c:v>16673</c:v>
                </c:pt>
                <c:pt idx="4">
                  <c:v>16697.5</c:v>
                </c:pt>
                <c:pt idx="5">
                  <c:v>16698.5</c:v>
                </c:pt>
                <c:pt idx="6">
                  <c:v>16876</c:v>
                </c:pt>
                <c:pt idx="7">
                  <c:v>16879</c:v>
                </c:pt>
                <c:pt idx="8">
                  <c:v>16879.5</c:v>
                </c:pt>
                <c:pt idx="9">
                  <c:v>17058</c:v>
                </c:pt>
                <c:pt idx="10">
                  <c:v>17260</c:v>
                </c:pt>
                <c:pt idx="11">
                  <c:v>17420</c:v>
                </c:pt>
                <c:pt idx="12">
                  <c:v>17420.5</c:v>
                </c:pt>
                <c:pt idx="13">
                  <c:v>17621.5</c:v>
                </c:pt>
                <c:pt idx="14">
                  <c:v>17623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67-4C5C-95A4-0A8043F8AD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9960</c:v>
                </c:pt>
                <c:pt idx="2">
                  <c:v>15390</c:v>
                </c:pt>
                <c:pt idx="3">
                  <c:v>16673</c:v>
                </c:pt>
                <c:pt idx="4">
                  <c:v>16697.5</c:v>
                </c:pt>
                <c:pt idx="5">
                  <c:v>16698.5</c:v>
                </c:pt>
                <c:pt idx="6">
                  <c:v>16876</c:v>
                </c:pt>
                <c:pt idx="7">
                  <c:v>16879</c:v>
                </c:pt>
                <c:pt idx="8">
                  <c:v>16879.5</c:v>
                </c:pt>
                <c:pt idx="9">
                  <c:v>17058</c:v>
                </c:pt>
                <c:pt idx="10">
                  <c:v>17260</c:v>
                </c:pt>
                <c:pt idx="11">
                  <c:v>17420</c:v>
                </c:pt>
                <c:pt idx="12">
                  <c:v>17420.5</c:v>
                </c:pt>
                <c:pt idx="13">
                  <c:v>17621.5</c:v>
                </c:pt>
                <c:pt idx="14">
                  <c:v>17623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67-4C5C-95A4-0A8043F8AD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9960</c:v>
                </c:pt>
                <c:pt idx="2">
                  <c:v>15390</c:v>
                </c:pt>
                <c:pt idx="3">
                  <c:v>16673</c:v>
                </c:pt>
                <c:pt idx="4">
                  <c:v>16697.5</c:v>
                </c:pt>
                <c:pt idx="5">
                  <c:v>16698.5</c:v>
                </c:pt>
                <c:pt idx="6">
                  <c:v>16876</c:v>
                </c:pt>
                <c:pt idx="7">
                  <c:v>16879</c:v>
                </c:pt>
                <c:pt idx="8">
                  <c:v>16879.5</c:v>
                </c:pt>
                <c:pt idx="9">
                  <c:v>17058</c:v>
                </c:pt>
                <c:pt idx="10">
                  <c:v>17260</c:v>
                </c:pt>
                <c:pt idx="11">
                  <c:v>17420</c:v>
                </c:pt>
                <c:pt idx="12">
                  <c:v>17420.5</c:v>
                </c:pt>
                <c:pt idx="13">
                  <c:v>17621.5</c:v>
                </c:pt>
                <c:pt idx="14">
                  <c:v>17623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67-4C5C-95A4-0A8043F8AD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9960</c:v>
                </c:pt>
                <c:pt idx="2">
                  <c:v>15390</c:v>
                </c:pt>
                <c:pt idx="3">
                  <c:v>16673</c:v>
                </c:pt>
                <c:pt idx="4">
                  <c:v>16697.5</c:v>
                </c:pt>
                <c:pt idx="5">
                  <c:v>16698.5</c:v>
                </c:pt>
                <c:pt idx="6">
                  <c:v>16876</c:v>
                </c:pt>
                <c:pt idx="7">
                  <c:v>16879</c:v>
                </c:pt>
                <c:pt idx="8">
                  <c:v>16879.5</c:v>
                </c:pt>
                <c:pt idx="9">
                  <c:v>17058</c:v>
                </c:pt>
                <c:pt idx="10">
                  <c:v>17260</c:v>
                </c:pt>
                <c:pt idx="11">
                  <c:v>17420</c:v>
                </c:pt>
                <c:pt idx="12">
                  <c:v>17420.5</c:v>
                </c:pt>
                <c:pt idx="13">
                  <c:v>17621.5</c:v>
                </c:pt>
                <c:pt idx="14">
                  <c:v>17623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67-4C5C-95A4-0A8043F8AD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0.02</c:v>
                  </c:pt>
                  <c:pt idx="4">
                    <c:v>5.0000000000000001E-4</c:v>
                  </c:pt>
                  <c:pt idx="5">
                    <c:v>2.2000000000000001E-3</c:v>
                  </c:pt>
                  <c:pt idx="6">
                    <c:v>3.1E-4</c:v>
                  </c:pt>
                  <c:pt idx="7">
                    <c:v>0.02</c:v>
                  </c:pt>
                  <c:pt idx="8">
                    <c:v>1.4999999999999999E-2</c:v>
                  </c:pt>
                  <c:pt idx="9">
                    <c:v>2.7999999999999998E-4</c:v>
                  </c:pt>
                  <c:pt idx="10">
                    <c:v>2.7999999999999998E-4</c:v>
                  </c:pt>
                  <c:pt idx="11">
                    <c:v>4.8999999999999998E-4</c:v>
                  </c:pt>
                  <c:pt idx="12">
                    <c:v>2.9E-4</c:v>
                  </c:pt>
                  <c:pt idx="13">
                    <c:v>3.6999999999999999E-4</c:v>
                  </c:pt>
                  <c:pt idx="1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9960</c:v>
                </c:pt>
                <c:pt idx="2">
                  <c:v>15390</c:v>
                </c:pt>
                <c:pt idx="3">
                  <c:v>16673</c:v>
                </c:pt>
                <c:pt idx="4">
                  <c:v>16697.5</c:v>
                </c:pt>
                <c:pt idx="5">
                  <c:v>16698.5</c:v>
                </c:pt>
                <c:pt idx="6">
                  <c:v>16876</c:v>
                </c:pt>
                <c:pt idx="7">
                  <c:v>16879</c:v>
                </c:pt>
                <c:pt idx="8">
                  <c:v>16879.5</c:v>
                </c:pt>
                <c:pt idx="9">
                  <c:v>17058</c:v>
                </c:pt>
                <c:pt idx="10">
                  <c:v>17260</c:v>
                </c:pt>
                <c:pt idx="11">
                  <c:v>17420</c:v>
                </c:pt>
                <c:pt idx="12">
                  <c:v>17420.5</c:v>
                </c:pt>
                <c:pt idx="13">
                  <c:v>17621.5</c:v>
                </c:pt>
                <c:pt idx="14">
                  <c:v>17623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2">
                  <c:v>0.12660000000323635</c:v>
                </c:pt>
                <c:pt idx="3">
                  <c:v>0.15802000000257976</c:v>
                </c:pt>
                <c:pt idx="4">
                  <c:v>0.16251000000193017</c:v>
                </c:pt>
                <c:pt idx="7">
                  <c:v>0.16445999999996275</c:v>
                </c:pt>
                <c:pt idx="8">
                  <c:v>0.1693299999969895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367-4C5C-95A4-0A8043F8AD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9960</c:v>
                </c:pt>
                <c:pt idx="2">
                  <c:v>15390</c:v>
                </c:pt>
                <c:pt idx="3">
                  <c:v>16673</c:v>
                </c:pt>
                <c:pt idx="4">
                  <c:v>16697.5</c:v>
                </c:pt>
                <c:pt idx="5">
                  <c:v>16698.5</c:v>
                </c:pt>
                <c:pt idx="6">
                  <c:v>16876</c:v>
                </c:pt>
                <c:pt idx="7">
                  <c:v>16879</c:v>
                </c:pt>
                <c:pt idx="8">
                  <c:v>16879.5</c:v>
                </c:pt>
                <c:pt idx="9">
                  <c:v>17058</c:v>
                </c:pt>
                <c:pt idx="10">
                  <c:v>17260</c:v>
                </c:pt>
                <c:pt idx="11">
                  <c:v>17420</c:v>
                </c:pt>
                <c:pt idx="12">
                  <c:v>17420.5</c:v>
                </c:pt>
                <c:pt idx="13">
                  <c:v>17621.5</c:v>
                </c:pt>
                <c:pt idx="14">
                  <c:v>17623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-0.3522495502475701</c:v>
                </c:pt>
                <c:pt idx="1">
                  <c:v>-4.5160717055403032E-2</c:v>
                </c:pt>
                <c:pt idx="2">
                  <c:v>0.1222581950162302</c:v>
                </c:pt>
                <c:pt idx="3">
                  <c:v>0.16181592322763083</c:v>
                </c:pt>
                <c:pt idx="4">
                  <c:v>0.16257131242574407</c:v>
                </c:pt>
                <c:pt idx="5">
                  <c:v>0.16260214463791201</c:v>
                </c:pt>
                <c:pt idx="6">
                  <c:v>0.16807486229771218</c:v>
                </c:pt>
                <c:pt idx="7">
                  <c:v>0.16816735893421586</c:v>
                </c:pt>
                <c:pt idx="8">
                  <c:v>0.16818277504029977</c:v>
                </c:pt>
                <c:pt idx="9">
                  <c:v>0.17368632491226776</c:v>
                </c:pt>
                <c:pt idx="10">
                  <c:v>0.17991443177018118</c:v>
                </c:pt>
                <c:pt idx="11">
                  <c:v>0.18484758571704341</c:v>
                </c:pt>
                <c:pt idx="12">
                  <c:v>0.18486300182312732</c:v>
                </c:pt>
                <c:pt idx="13">
                  <c:v>0.1910602764688728</c:v>
                </c:pt>
                <c:pt idx="14">
                  <c:v>0.19110652478712464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67-4C5C-95A4-0A8043F8A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939728"/>
        <c:axId val="1"/>
      </c:scatterChart>
      <c:valAx>
        <c:axId val="697939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939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73304800863853"/>
          <c:y val="0.92397937099967764"/>
          <c:w val="0.6591601049868767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0</xdr:row>
      <xdr:rowOff>1</xdr:rowOff>
    </xdr:from>
    <xdr:to>
      <xdr:col>17</xdr:col>
      <xdr:colOff>657225</xdr:colOff>
      <xdr:row>18</xdr:row>
      <xdr:rowOff>142876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817E191-52EB-9EA1-1EAB-352F79498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85725</xdr:colOff>
      <xdr:row>0</xdr:row>
      <xdr:rowOff>0</xdr:rowOff>
    </xdr:from>
    <xdr:to>
      <xdr:col>27</xdr:col>
      <xdr:colOff>257175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49EF530-C97E-CAFC-60C7-C81548E74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43</v>
      </c>
      <c r="F1">
        <v>52501.425000000003</v>
      </c>
      <c r="G1">
        <v>1.9502682</v>
      </c>
      <c r="H1" t="s">
        <v>39</v>
      </c>
      <c r="I1" t="s">
        <v>40</v>
      </c>
    </row>
    <row r="2" spans="1:9" x14ac:dyDescent="0.2">
      <c r="A2" t="s">
        <v>25</v>
      </c>
      <c r="B2" t="s">
        <v>39</v>
      </c>
      <c r="C2" s="3"/>
      <c r="D2" s="3"/>
      <c r="E2" t="s">
        <v>40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22486.796999999999</v>
      </c>
      <c r="D4" s="9">
        <v>1.9502600000000001</v>
      </c>
    </row>
    <row r="6" spans="1:9" x14ac:dyDescent="0.2">
      <c r="A6" s="5" t="s">
        <v>1</v>
      </c>
    </row>
    <row r="7" spans="1:9" x14ac:dyDescent="0.2">
      <c r="A7" t="s">
        <v>2</v>
      </c>
      <c r="C7">
        <f>+C4</f>
        <v>22486.796999999999</v>
      </c>
    </row>
    <row r="8" spans="1:9" x14ac:dyDescent="0.2">
      <c r="A8" t="s">
        <v>3</v>
      </c>
      <c r="C8">
        <f>+D4</f>
        <v>1.9502600000000001</v>
      </c>
    </row>
    <row r="9" spans="1:9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9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9" x14ac:dyDescent="0.2">
      <c r="A11" s="12" t="s">
        <v>16</v>
      </c>
      <c r="B11" s="12"/>
      <c r="C11" s="22">
        <f ca="1">INTERCEPT(INDIRECT($G$11):G992,INDIRECT($F$11):F992)</f>
        <v>-0.3522495502475701</v>
      </c>
      <c r="D11" s="3"/>
      <c r="E11" s="12"/>
      <c r="F11" s="23" t="str">
        <f>"F"&amp;E19</f>
        <v>F22</v>
      </c>
      <c r="G11" s="24" t="str">
        <f>"G"&amp;E19</f>
        <v>G22</v>
      </c>
    </row>
    <row r="12" spans="1:9" x14ac:dyDescent="0.2">
      <c r="A12" s="12" t="s">
        <v>17</v>
      </c>
      <c r="B12" s="12"/>
      <c r="C12" s="22">
        <f ca="1">SLOPE(INDIRECT($G$11):G992,INDIRECT($F$11):F992)</f>
        <v>3.0832212167888258E-5</v>
      </c>
      <c r="D12" s="3"/>
      <c r="E12" s="12"/>
    </row>
    <row r="13" spans="1:9" x14ac:dyDescent="0.2">
      <c r="A13" s="12" t="s">
        <v>20</v>
      </c>
      <c r="B13" s="12"/>
      <c r="C13" s="3" t="s">
        <v>14</v>
      </c>
      <c r="D13" s="16" t="s">
        <v>46</v>
      </c>
      <c r="E13" s="13">
        <v>1</v>
      </c>
    </row>
    <row r="14" spans="1:9" x14ac:dyDescent="0.2">
      <c r="A14" s="12"/>
      <c r="B14" s="12"/>
      <c r="C14" s="12"/>
      <c r="D14" s="16" t="s">
        <v>34</v>
      </c>
      <c r="E14" s="17">
        <f ca="1">NOW()+15018.5+$C$9/24</f>
        <v>60320.676919212958</v>
      </c>
    </row>
    <row r="15" spans="1:9" x14ac:dyDescent="0.2">
      <c r="A15" s="14" t="s">
        <v>18</v>
      </c>
      <c r="B15" s="12"/>
      <c r="C15" s="15">
        <f ca="1">(C7+C11)+(C8+C12)*INT(MAX(F21:F3533))</f>
        <v>56856.420086524784</v>
      </c>
      <c r="D15" s="16" t="s">
        <v>47</v>
      </c>
      <c r="E15" s="17">
        <f ca="1">ROUND(2*(E14-$C$7)/$C$8,0)/2+E13</f>
        <v>19400.5</v>
      </c>
    </row>
    <row r="16" spans="1:9" x14ac:dyDescent="0.2">
      <c r="A16" s="18" t="s">
        <v>4</v>
      </c>
      <c r="B16" s="12"/>
      <c r="C16" s="19">
        <f ca="1">+C8+C12</f>
        <v>1.9502908322121679</v>
      </c>
      <c r="D16" s="16" t="s">
        <v>35</v>
      </c>
      <c r="E16" s="24">
        <f ca="1">ROUND(2*(E14-$C$15)/$C$16,0)/2+E13</f>
        <v>1777.5</v>
      </c>
    </row>
    <row r="17" spans="1:18" ht="13.5" thickBot="1" x14ac:dyDescent="0.25">
      <c r="A17" s="16" t="s">
        <v>31</v>
      </c>
      <c r="B17" s="12"/>
      <c r="C17" s="12">
        <f>COUNT(C21:C2191)</f>
        <v>15</v>
      </c>
      <c r="D17" s="16" t="s">
        <v>36</v>
      </c>
      <c r="E17" s="20">
        <f ca="1">+$C$15+$C$16*E16-15018.5-$C$9/24</f>
        <v>45304.957874115251</v>
      </c>
    </row>
    <row r="18" spans="1:18" ht="14.25" thickTop="1" thickBot="1" x14ac:dyDescent="0.25">
      <c r="A18" s="18" t="s">
        <v>5</v>
      </c>
      <c r="B18" s="12"/>
      <c r="C18" s="28">
        <f ca="1">+C15</f>
        <v>56856.420086524784</v>
      </c>
      <c r="D18" s="29">
        <f ca="1">+C16</f>
        <v>1.9502908322121679</v>
      </c>
      <c r="E18" s="21" t="s">
        <v>37</v>
      </c>
    </row>
    <row r="19" spans="1:18" ht="13.5" thickTop="1" x14ac:dyDescent="0.2">
      <c r="A19" s="25" t="s">
        <v>38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30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8" x14ac:dyDescent="0.2">
      <c r="A21" t="s">
        <v>12</v>
      </c>
      <c r="C21" s="10">
        <v>22486.796999999999</v>
      </c>
      <c r="D21" s="10"/>
      <c r="E21">
        <f t="shared" ref="E21:E35" si="0">+(C21-C$7)/C$8</f>
        <v>0</v>
      </c>
      <c r="F21">
        <f t="shared" ref="F21:F35" si="1">ROUND(2*E21,0)/2</f>
        <v>0</v>
      </c>
      <c r="G21">
        <f t="shared" ref="G21:G35" si="2">+C21-(C$7+F21*C$8)</f>
        <v>0</v>
      </c>
      <c r="H21">
        <f>+G21</f>
        <v>0</v>
      </c>
      <c r="O21">
        <f t="shared" ref="O21:O35" ca="1" si="3">+C$11+C$12*$F21</f>
        <v>-0.3522495502475701</v>
      </c>
      <c r="Q21" s="2">
        <f t="shared" ref="Q21:Q35" si="4">+C21-15018.5</f>
        <v>7468.2969999999987</v>
      </c>
    </row>
    <row r="22" spans="1:18" x14ac:dyDescent="0.2">
      <c r="A22" s="30" t="s">
        <v>41</v>
      </c>
      <c r="B22" s="30"/>
      <c r="C22" s="31">
        <v>41911.341</v>
      </c>
      <c r="D22" s="30"/>
      <c r="E22" s="32">
        <f t="shared" si="0"/>
        <v>9959.976618502149</v>
      </c>
      <c r="F22">
        <f t="shared" si="1"/>
        <v>9960</v>
      </c>
      <c r="G22">
        <f t="shared" si="2"/>
        <v>-4.559999999764841E-2</v>
      </c>
      <c r="I22">
        <f>+G22</f>
        <v>-4.559999999764841E-2</v>
      </c>
      <c r="O22">
        <f t="shared" ca="1" si="3"/>
        <v>-4.5160717055403032E-2</v>
      </c>
      <c r="Q22" s="2">
        <f t="shared" si="4"/>
        <v>26892.841</v>
      </c>
    </row>
    <row r="23" spans="1:18" x14ac:dyDescent="0.2">
      <c r="A23" s="32" t="s">
        <v>44</v>
      </c>
      <c r="B23" s="32"/>
      <c r="C23" s="30">
        <v>52501.425000000003</v>
      </c>
      <c r="D23" s="30" t="s">
        <v>14</v>
      </c>
      <c r="E23" s="32">
        <f t="shared" si="0"/>
        <v>15390.064914421668</v>
      </c>
      <c r="F23">
        <f t="shared" si="1"/>
        <v>15390</v>
      </c>
      <c r="G23">
        <f t="shared" si="2"/>
        <v>0.12660000000323635</v>
      </c>
      <c r="N23">
        <f>+G23</f>
        <v>0.12660000000323635</v>
      </c>
      <c r="O23">
        <f t="shared" ca="1" si="3"/>
        <v>0.1222581950162302</v>
      </c>
      <c r="Q23" s="2">
        <f t="shared" si="4"/>
        <v>37482.925000000003</v>
      </c>
      <c r="R23" s="27" t="s">
        <v>45</v>
      </c>
    </row>
    <row r="24" spans="1:18" x14ac:dyDescent="0.2">
      <c r="A24" s="33" t="s">
        <v>48</v>
      </c>
      <c r="B24" s="34" t="s">
        <v>49</v>
      </c>
      <c r="C24" s="30">
        <v>55003.64</v>
      </c>
      <c r="D24" s="30">
        <v>0.02</v>
      </c>
      <c r="E24" s="32">
        <f t="shared" si="0"/>
        <v>16673.081025094089</v>
      </c>
      <c r="F24">
        <f t="shared" si="1"/>
        <v>16673</v>
      </c>
      <c r="G24">
        <f t="shared" si="2"/>
        <v>0.15802000000257976</v>
      </c>
      <c r="N24">
        <f>+G24</f>
        <v>0.15802000000257976</v>
      </c>
      <c r="O24">
        <f t="shared" ca="1" si="3"/>
        <v>0.16181592322763083</v>
      </c>
      <c r="Q24" s="2">
        <f t="shared" si="4"/>
        <v>39985.14</v>
      </c>
    </row>
    <row r="25" spans="1:18" x14ac:dyDescent="0.2">
      <c r="A25" s="33" t="s">
        <v>50</v>
      </c>
      <c r="B25" s="34" t="s">
        <v>51</v>
      </c>
      <c r="C25" s="30">
        <v>55051.425860000003</v>
      </c>
      <c r="D25" s="30">
        <v>5.0000000000000001E-4</v>
      </c>
      <c r="E25" s="32">
        <f t="shared" si="0"/>
        <v>16697.583327351225</v>
      </c>
      <c r="F25">
        <f t="shared" si="1"/>
        <v>16697.5</v>
      </c>
      <c r="G25">
        <f t="shared" si="2"/>
        <v>0.16251000000193017</v>
      </c>
      <c r="N25">
        <f>+G25</f>
        <v>0.16251000000193017</v>
      </c>
      <c r="O25">
        <f t="shared" ca="1" si="3"/>
        <v>0.16257131242574407</v>
      </c>
      <c r="Q25" s="2">
        <f t="shared" si="4"/>
        <v>40032.925860000003</v>
      </c>
    </row>
    <row r="26" spans="1:18" x14ac:dyDescent="0.2">
      <c r="A26" s="31" t="s">
        <v>52</v>
      </c>
      <c r="B26" s="35" t="s">
        <v>51</v>
      </c>
      <c r="C26" s="31">
        <v>55053.378140000001</v>
      </c>
      <c r="D26" s="31">
        <v>2.2000000000000001E-3</v>
      </c>
      <c r="E26" s="32">
        <f t="shared" si="0"/>
        <v>16698.58436311056</v>
      </c>
      <c r="F26">
        <f t="shared" si="1"/>
        <v>16698.5</v>
      </c>
      <c r="G26">
        <f t="shared" si="2"/>
        <v>0.16453000000183238</v>
      </c>
      <c r="I26">
        <f>+G26</f>
        <v>0.16453000000183238</v>
      </c>
      <c r="O26">
        <f t="shared" ca="1" si="3"/>
        <v>0.16260214463791201</v>
      </c>
      <c r="Q26" s="2">
        <f t="shared" si="4"/>
        <v>40034.878140000001</v>
      </c>
    </row>
    <row r="27" spans="1:18" x14ac:dyDescent="0.2">
      <c r="A27" s="31" t="s">
        <v>52</v>
      </c>
      <c r="B27" s="35" t="s">
        <v>49</v>
      </c>
      <c r="C27" s="31">
        <v>55399.548920000001</v>
      </c>
      <c r="D27" s="31">
        <v>3.1E-4</v>
      </c>
      <c r="E27" s="32">
        <f t="shared" si="0"/>
        <v>16876.084173392264</v>
      </c>
      <c r="F27">
        <f t="shared" si="1"/>
        <v>16876</v>
      </c>
      <c r="G27">
        <f t="shared" si="2"/>
        <v>0.16416000000026543</v>
      </c>
      <c r="I27">
        <f>+G27</f>
        <v>0.16416000000026543</v>
      </c>
      <c r="O27">
        <f t="shared" ca="1" si="3"/>
        <v>0.16807486229771218</v>
      </c>
      <c r="Q27" s="2">
        <f t="shared" si="4"/>
        <v>40381.048920000001</v>
      </c>
    </row>
    <row r="28" spans="1:18" x14ac:dyDescent="0.2">
      <c r="A28" s="33" t="s">
        <v>48</v>
      </c>
      <c r="B28" s="34" t="s">
        <v>49</v>
      </c>
      <c r="C28" s="30">
        <v>55405.4</v>
      </c>
      <c r="D28" s="30">
        <v>0.02</v>
      </c>
      <c r="E28" s="32">
        <f t="shared" si="0"/>
        <v>16879.084327217908</v>
      </c>
      <c r="F28">
        <f t="shared" si="1"/>
        <v>16879</v>
      </c>
      <c r="G28">
        <f t="shared" si="2"/>
        <v>0.16445999999996275</v>
      </c>
      <c r="N28">
        <f>+G28</f>
        <v>0.16445999999996275</v>
      </c>
      <c r="O28">
        <f t="shared" ca="1" si="3"/>
        <v>0.16816735893421586</v>
      </c>
      <c r="Q28" s="2">
        <f t="shared" si="4"/>
        <v>40386.9</v>
      </c>
    </row>
    <row r="29" spans="1:18" x14ac:dyDescent="0.2">
      <c r="A29" s="33" t="s">
        <v>48</v>
      </c>
      <c r="B29" s="34" t="s">
        <v>51</v>
      </c>
      <c r="C29" s="30">
        <v>55406.38</v>
      </c>
      <c r="D29" s="30">
        <v>1.4999999999999999E-2</v>
      </c>
      <c r="E29" s="32">
        <f t="shared" si="0"/>
        <v>16879.586824320857</v>
      </c>
      <c r="F29">
        <f t="shared" si="1"/>
        <v>16879.5</v>
      </c>
      <c r="G29">
        <f t="shared" si="2"/>
        <v>0.1693299999969895</v>
      </c>
      <c r="N29">
        <f>+G29</f>
        <v>0.1693299999969895</v>
      </c>
      <c r="O29">
        <f t="shared" ca="1" si="3"/>
        <v>0.16818277504029977</v>
      </c>
      <c r="Q29" s="2">
        <f t="shared" si="4"/>
        <v>40387.879999999997</v>
      </c>
    </row>
    <row r="30" spans="1:18" x14ac:dyDescent="0.2">
      <c r="A30" s="31" t="s">
        <v>52</v>
      </c>
      <c r="B30" s="35" t="s">
        <v>49</v>
      </c>
      <c r="C30" s="31">
        <v>55754.50503</v>
      </c>
      <c r="D30" s="31">
        <v>2.7999999999999998E-4</v>
      </c>
      <c r="E30" s="32">
        <f t="shared" si="0"/>
        <v>17058.088680483626</v>
      </c>
      <c r="F30">
        <f t="shared" si="1"/>
        <v>17058</v>
      </c>
      <c r="G30">
        <f t="shared" si="2"/>
        <v>0.17295000000012806</v>
      </c>
      <c r="I30">
        <f t="shared" ref="I30:I35" si="5">+G30</f>
        <v>0.17295000000012806</v>
      </c>
      <c r="O30">
        <f t="shared" ca="1" si="3"/>
        <v>0.17368632491226776</v>
      </c>
      <c r="Q30" s="2">
        <f t="shared" si="4"/>
        <v>40736.00503</v>
      </c>
    </row>
    <row r="31" spans="1:18" x14ac:dyDescent="0.2">
      <c r="A31" s="36" t="s">
        <v>53</v>
      </c>
      <c r="B31" s="37" t="s">
        <v>49</v>
      </c>
      <c r="C31" s="36">
        <v>56148.467510000002</v>
      </c>
      <c r="D31" s="36">
        <v>2.7999999999999998E-4</v>
      </c>
      <c r="E31" s="32">
        <f t="shared" si="0"/>
        <v>17260.093787495003</v>
      </c>
      <c r="F31">
        <f t="shared" si="1"/>
        <v>17260</v>
      </c>
      <c r="G31">
        <f t="shared" si="2"/>
        <v>0.18291000000317581</v>
      </c>
      <c r="I31">
        <f t="shared" si="5"/>
        <v>0.18291000000317581</v>
      </c>
      <c r="O31">
        <f t="shared" ca="1" si="3"/>
        <v>0.17991443177018118</v>
      </c>
      <c r="Q31" s="2">
        <f t="shared" si="4"/>
        <v>41129.967510000002</v>
      </c>
    </row>
    <row r="32" spans="1:18" x14ac:dyDescent="0.2">
      <c r="A32" s="36" t="s">
        <v>53</v>
      </c>
      <c r="B32" s="37" t="s">
        <v>49</v>
      </c>
      <c r="C32" s="36">
        <v>56460.510609999998</v>
      </c>
      <c r="D32" s="36">
        <v>4.8999999999999998E-4</v>
      </c>
      <c r="E32" s="32">
        <f t="shared" si="0"/>
        <v>17420.094556623219</v>
      </c>
      <c r="F32">
        <f t="shared" si="1"/>
        <v>17420</v>
      </c>
      <c r="G32">
        <f t="shared" si="2"/>
        <v>0.18440999999438645</v>
      </c>
      <c r="I32">
        <f t="shared" si="5"/>
        <v>0.18440999999438645</v>
      </c>
      <c r="O32">
        <f t="shared" ca="1" si="3"/>
        <v>0.18484758571704341</v>
      </c>
      <c r="Q32" s="2">
        <f t="shared" si="4"/>
        <v>41442.010609999998</v>
      </c>
    </row>
    <row r="33" spans="1:17" x14ac:dyDescent="0.2">
      <c r="A33" s="36" t="s">
        <v>53</v>
      </c>
      <c r="B33" s="37" t="s">
        <v>51</v>
      </c>
      <c r="C33" s="36">
        <v>56461.485159999997</v>
      </c>
      <c r="D33" s="36">
        <v>2.9E-4</v>
      </c>
      <c r="E33" s="32">
        <f t="shared" si="0"/>
        <v>17420.594259226971</v>
      </c>
      <c r="F33">
        <f t="shared" si="1"/>
        <v>17420.5</v>
      </c>
      <c r="G33">
        <f t="shared" si="2"/>
        <v>0.18382999999448657</v>
      </c>
      <c r="I33">
        <f t="shared" si="5"/>
        <v>0.18382999999448657</v>
      </c>
      <c r="O33">
        <f t="shared" ca="1" si="3"/>
        <v>0.18486300182312732</v>
      </c>
      <c r="Q33" s="2">
        <f t="shared" si="4"/>
        <v>41442.985159999997</v>
      </c>
    </row>
    <row r="34" spans="1:17" x14ac:dyDescent="0.2">
      <c r="A34" s="36" t="s">
        <v>53</v>
      </c>
      <c r="B34" s="37" t="s">
        <v>51</v>
      </c>
      <c r="C34" s="36">
        <v>56853.499920000002</v>
      </c>
      <c r="D34" s="36">
        <v>3.6999999999999999E-4</v>
      </c>
      <c r="E34" s="32">
        <f t="shared" si="0"/>
        <v>17621.600668628798</v>
      </c>
      <c r="F34">
        <f t="shared" si="1"/>
        <v>17621.5</v>
      </c>
      <c r="G34">
        <f t="shared" si="2"/>
        <v>0.19632999999885214</v>
      </c>
      <c r="I34">
        <f t="shared" si="5"/>
        <v>0.19632999999885214</v>
      </c>
      <c r="O34">
        <f t="shared" ca="1" si="3"/>
        <v>0.1910602764688728</v>
      </c>
      <c r="Q34" s="2">
        <f t="shared" si="4"/>
        <v>41834.999920000002</v>
      </c>
    </row>
    <row r="35" spans="1:17" x14ac:dyDescent="0.2">
      <c r="A35" s="36" t="s">
        <v>53</v>
      </c>
      <c r="B35" s="37" t="s">
        <v>49</v>
      </c>
      <c r="C35" s="36">
        <v>56856.418530000003</v>
      </c>
      <c r="D35" s="36">
        <v>1.1900000000000001E-3</v>
      </c>
      <c r="E35" s="32">
        <f t="shared" si="0"/>
        <v>17623.097192169251</v>
      </c>
      <c r="F35">
        <f t="shared" si="1"/>
        <v>17623</v>
      </c>
      <c r="G35">
        <f t="shared" si="2"/>
        <v>0.18955000000278233</v>
      </c>
      <c r="I35">
        <f t="shared" si="5"/>
        <v>0.18955000000278233</v>
      </c>
      <c r="O35">
        <f t="shared" ca="1" si="3"/>
        <v>0.19110652478712464</v>
      </c>
      <c r="Q35" s="2">
        <f t="shared" si="4"/>
        <v>41837.918530000003</v>
      </c>
    </row>
    <row r="36" spans="1:17" x14ac:dyDescent="0.2">
      <c r="C36" s="10"/>
      <c r="D36" s="10"/>
    </row>
    <row r="37" spans="1:17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2024-01-11T03:14:45Z</dcterms:modified>
</cp:coreProperties>
</file>