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574C393-B0D3-4D46-B0EE-18FC04E4D75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9" i="1" l="1"/>
  <c r="D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2" i="1"/>
  <c r="Q83" i="1"/>
  <c r="H72" i="2"/>
  <c r="G72" i="2"/>
  <c r="C72" i="2"/>
  <c r="D72" i="2"/>
  <c r="B72" i="2"/>
  <c r="A72" i="2"/>
  <c r="H71" i="2"/>
  <c r="B71" i="2"/>
  <c r="G71" i="2"/>
  <c r="C71" i="2"/>
  <c r="D71" i="2"/>
  <c r="A71" i="2"/>
  <c r="H70" i="2"/>
  <c r="G70" i="2"/>
  <c r="C70" i="2"/>
  <c r="D70" i="2"/>
  <c r="B70" i="2"/>
  <c r="A70" i="2"/>
  <c r="H69" i="2"/>
  <c r="G69" i="2"/>
  <c r="D69" i="2"/>
  <c r="C69" i="2"/>
  <c r="B69" i="2"/>
  <c r="A69" i="2"/>
  <c r="H68" i="2"/>
  <c r="B68" i="2"/>
  <c r="G68" i="2"/>
  <c r="D68" i="2"/>
  <c r="C68" i="2"/>
  <c r="A68" i="2"/>
  <c r="H67" i="2"/>
  <c r="B67" i="2"/>
  <c r="G67" i="2"/>
  <c r="C67" i="2"/>
  <c r="D67" i="2"/>
  <c r="A67" i="2"/>
  <c r="H66" i="2"/>
  <c r="G66" i="2"/>
  <c r="C66" i="2"/>
  <c r="D66" i="2"/>
  <c r="B66" i="2"/>
  <c r="A66" i="2"/>
  <c r="H65" i="2"/>
  <c r="G65" i="2"/>
  <c r="D65" i="2"/>
  <c r="C65" i="2"/>
  <c r="B65" i="2"/>
  <c r="A65" i="2"/>
  <c r="H64" i="2"/>
  <c r="B64" i="2"/>
  <c r="G64" i="2"/>
  <c r="D64" i="2"/>
  <c r="C64" i="2"/>
  <c r="A64" i="2"/>
  <c r="H63" i="2"/>
  <c r="B63" i="2"/>
  <c r="G63" i="2"/>
  <c r="C63" i="2"/>
  <c r="D63" i="2"/>
  <c r="A63" i="2"/>
  <c r="H62" i="2"/>
  <c r="G62" i="2"/>
  <c r="C62" i="2"/>
  <c r="D62" i="2"/>
  <c r="B62" i="2"/>
  <c r="A62" i="2"/>
  <c r="H61" i="2"/>
  <c r="G61" i="2"/>
  <c r="D61" i="2"/>
  <c r="C61" i="2"/>
  <c r="B61" i="2"/>
  <c r="A61" i="2"/>
  <c r="H60" i="2"/>
  <c r="B60" i="2"/>
  <c r="G60" i="2"/>
  <c r="D60" i="2"/>
  <c r="C60" i="2"/>
  <c r="A60" i="2"/>
  <c r="H59" i="2"/>
  <c r="B59" i="2"/>
  <c r="G59" i="2"/>
  <c r="D59" i="2"/>
  <c r="C59" i="2"/>
  <c r="A59" i="2"/>
  <c r="H58" i="2"/>
  <c r="G58" i="2"/>
  <c r="C58" i="2"/>
  <c r="D58" i="2"/>
  <c r="B58" i="2"/>
  <c r="A58" i="2"/>
  <c r="H57" i="2"/>
  <c r="G57" i="2"/>
  <c r="D57" i="2"/>
  <c r="C57" i="2"/>
  <c r="B57" i="2"/>
  <c r="A57" i="2"/>
  <c r="H56" i="2"/>
  <c r="B56" i="2"/>
  <c r="G56" i="2"/>
  <c r="D56" i="2"/>
  <c r="C56" i="2"/>
  <c r="A56" i="2"/>
  <c r="H55" i="2"/>
  <c r="B55" i="2"/>
  <c r="G55" i="2"/>
  <c r="D55" i="2"/>
  <c r="C55" i="2"/>
  <c r="A55" i="2"/>
  <c r="H54" i="2"/>
  <c r="G54" i="2"/>
  <c r="C54" i="2"/>
  <c r="D54" i="2"/>
  <c r="B54" i="2"/>
  <c r="A54" i="2"/>
  <c r="H53" i="2"/>
  <c r="G53" i="2"/>
  <c r="D53" i="2"/>
  <c r="C53" i="2"/>
  <c r="B53" i="2"/>
  <c r="A53" i="2"/>
  <c r="H52" i="2"/>
  <c r="B52" i="2"/>
  <c r="G52" i="2"/>
  <c r="D52" i="2"/>
  <c r="C52" i="2"/>
  <c r="A52" i="2"/>
  <c r="H51" i="2"/>
  <c r="B51" i="2"/>
  <c r="G51" i="2"/>
  <c r="D51" i="2"/>
  <c r="C51" i="2"/>
  <c r="A51" i="2"/>
  <c r="H50" i="2"/>
  <c r="G50" i="2"/>
  <c r="C50" i="2"/>
  <c r="D50" i="2"/>
  <c r="B50" i="2"/>
  <c r="A50" i="2"/>
  <c r="H49" i="2"/>
  <c r="G49" i="2"/>
  <c r="D49" i="2"/>
  <c r="C49" i="2"/>
  <c r="B49" i="2"/>
  <c r="A49" i="2"/>
  <c r="H48" i="2"/>
  <c r="B48" i="2"/>
  <c r="G48" i="2"/>
  <c r="D48" i="2"/>
  <c r="C48" i="2"/>
  <c r="A48" i="2"/>
  <c r="H47" i="2"/>
  <c r="B47" i="2"/>
  <c r="G47" i="2"/>
  <c r="D47" i="2"/>
  <c r="C47" i="2"/>
  <c r="A47" i="2"/>
  <c r="H46" i="2"/>
  <c r="G46" i="2"/>
  <c r="C46" i="2"/>
  <c r="D46" i="2"/>
  <c r="B46" i="2"/>
  <c r="A46" i="2"/>
  <c r="H45" i="2"/>
  <c r="G45" i="2"/>
  <c r="D45" i="2"/>
  <c r="C45" i="2"/>
  <c r="B45" i="2"/>
  <c r="A45" i="2"/>
  <c r="H44" i="2"/>
  <c r="B44" i="2"/>
  <c r="G44" i="2"/>
  <c r="D44" i="2"/>
  <c r="C44" i="2"/>
  <c r="A44" i="2"/>
  <c r="H43" i="2"/>
  <c r="B43" i="2"/>
  <c r="G43" i="2"/>
  <c r="D43" i="2"/>
  <c r="C43" i="2"/>
  <c r="A43" i="2"/>
  <c r="H42" i="2"/>
  <c r="G42" i="2"/>
  <c r="C42" i="2"/>
  <c r="D42" i="2"/>
  <c r="B42" i="2"/>
  <c r="A42" i="2"/>
  <c r="H41" i="2"/>
  <c r="G41" i="2"/>
  <c r="D41" i="2"/>
  <c r="C41" i="2"/>
  <c r="B41" i="2"/>
  <c r="A41" i="2"/>
  <c r="H40" i="2"/>
  <c r="B40" i="2"/>
  <c r="G40" i="2"/>
  <c r="D40" i="2"/>
  <c r="C40" i="2"/>
  <c r="A40" i="2"/>
  <c r="H39" i="2"/>
  <c r="B39" i="2"/>
  <c r="G39" i="2"/>
  <c r="D39" i="2"/>
  <c r="C39" i="2"/>
  <c r="A39" i="2"/>
  <c r="H38" i="2"/>
  <c r="G38" i="2"/>
  <c r="C38" i="2"/>
  <c r="D38" i="2"/>
  <c r="B38" i="2"/>
  <c r="A38" i="2"/>
  <c r="H37" i="2"/>
  <c r="G37" i="2"/>
  <c r="D37" i="2"/>
  <c r="C37" i="2"/>
  <c r="B37" i="2"/>
  <c r="A37" i="2"/>
  <c r="H36" i="2"/>
  <c r="B36" i="2"/>
  <c r="G36" i="2"/>
  <c r="D36" i="2"/>
  <c r="C36" i="2"/>
  <c r="A36" i="2"/>
  <c r="H35" i="2"/>
  <c r="B35" i="2"/>
  <c r="G35" i="2"/>
  <c r="D35" i="2"/>
  <c r="C35" i="2"/>
  <c r="A35" i="2"/>
  <c r="H34" i="2"/>
  <c r="G34" i="2"/>
  <c r="C34" i="2"/>
  <c r="D34" i="2"/>
  <c r="B34" i="2"/>
  <c r="A34" i="2"/>
  <c r="H33" i="2"/>
  <c r="G33" i="2"/>
  <c r="D33" i="2"/>
  <c r="C33" i="2"/>
  <c r="B33" i="2"/>
  <c r="A33" i="2"/>
  <c r="H32" i="2"/>
  <c r="B32" i="2"/>
  <c r="G32" i="2"/>
  <c r="D32" i="2"/>
  <c r="C32" i="2"/>
  <c r="A32" i="2"/>
  <c r="H31" i="2"/>
  <c r="B31" i="2"/>
  <c r="G31" i="2"/>
  <c r="D31" i="2"/>
  <c r="C31" i="2"/>
  <c r="A31" i="2"/>
  <c r="H30" i="2"/>
  <c r="G30" i="2"/>
  <c r="C30" i="2"/>
  <c r="D30" i="2"/>
  <c r="B30" i="2"/>
  <c r="A30" i="2"/>
  <c r="H29" i="2"/>
  <c r="G29" i="2"/>
  <c r="D29" i="2"/>
  <c r="C29" i="2"/>
  <c r="B29" i="2"/>
  <c r="A29" i="2"/>
  <c r="H28" i="2"/>
  <c r="B28" i="2"/>
  <c r="G28" i="2"/>
  <c r="D28" i="2"/>
  <c r="C28" i="2"/>
  <c r="A28" i="2"/>
  <c r="H27" i="2"/>
  <c r="B27" i="2"/>
  <c r="G27" i="2"/>
  <c r="D27" i="2"/>
  <c r="C27" i="2"/>
  <c r="A27" i="2"/>
  <c r="H26" i="2"/>
  <c r="G26" i="2"/>
  <c r="C26" i="2"/>
  <c r="D26" i="2"/>
  <c r="B26" i="2"/>
  <c r="A26" i="2"/>
  <c r="H25" i="2"/>
  <c r="G25" i="2"/>
  <c r="D25" i="2"/>
  <c r="C25" i="2"/>
  <c r="B25" i="2"/>
  <c r="A25" i="2"/>
  <c r="H24" i="2"/>
  <c r="B24" i="2"/>
  <c r="G24" i="2"/>
  <c r="C24" i="2"/>
  <c r="D24" i="2"/>
  <c r="A24" i="2"/>
  <c r="H23" i="2"/>
  <c r="B23" i="2"/>
  <c r="G23" i="2"/>
  <c r="D23" i="2"/>
  <c r="C23" i="2"/>
  <c r="A23" i="2"/>
  <c r="H22" i="2"/>
  <c r="G22" i="2"/>
  <c r="C22" i="2"/>
  <c r="D22" i="2"/>
  <c r="B22" i="2"/>
  <c r="A22" i="2"/>
  <c r="H21" i="2"/>
  <c r="G21" i="2"/>
  <c r="D21" i="2"/>
  <c r="C21" i="2"/>
  <c r="B21" i="2"/>
  <c r="A21" i="2"/>
  <c r="H20" i="2"/>
  <c r="B20" i="2"/>
  <c r="G20" i="2"/>
  <c r="C20" i="2"/>
  <c r="D20" i="2"/>
  <c r="A20" i="2"/>
  <c r="H19" i="2"/>
  <c r="B19" i="2"/>
  <c r="G19" i="2"/>
  <c r="D19" i="2"/>
  <c r="C19" i="2"/>
  <c r="A19" i="2"/>
  <c r="H18" i="2"/>
  <c r="G18" i="2"/>
  <c r="C18" i="2"/>
  <c r="D18" i="2"/>
  <c r="B18" i="2"/>
  <c r="A18" i="2"/>
  <c r="H17" i="2"/>
  <c r="G17" i="2"/>
  <c r="D17" i="2"/>
  <c r="C17" i="2"/>
  <c r="B17" i="2"/>
  <c r="A17" i="2"/>
  <c r="H16" i="2"/>
  <c r="B16" i="2"/>
  <c r="G16" i="2"/>
  <c r="C16" i="2"/>
  <c r="D16" i="2"/>
  <c r="A16" i="2"/>
  <c r="H15" i="2"/>
  <c r="B15" i="2"/>
  <c r="G15" i="2"/>
  <c r="D15" i="2"/>
  <c r="C15" i="2"/>
  <c r="A15" i="2"/>
  <c r="H14" i="2"/>
  <c r="G14" i="2"/>
  <c r="C14" i="2"/>
  <c r="D14" i="2"/>
  <c r="B14" i="2"/>
  <c r="A14" i="2"/>
  <c r="H13" i="2"/>
  <c r="G13" i="2"/>
  <c r="D13" i="2"/>
  <c r="C13" i="2"/>
  <c r="B13" i="2"/>
  <c r="A13" i="2"/>
  <c r="H12" i="2"/>
  <c r="B12" i="2"/>
  <c r="G12" i="2"/>
  <c r="C12" i="2"/>
  <c r="D12" i="2"/>
  <c r="A12" i="2"/>
  <c r="H11" i="2"/>
  <c r="B11" i="2"/>
  <c r="G11" i="2"/>
  <c r="D11" i="2"/>
  <c r="C11" i="2"/>
  <c r="A11" i="2"/>
  <c r="Q84" i="1"/>
  <c r="Q80" i="1"/>
  <c r="Q85" i="1"/>
  <c r="C8" i="1"/>
  <c r="C7" i="1"/>
  <c r="D8" i="1"/>
  <c r="F16" i="1"/>
  <c r="C17" i="1"/>
  <c r="Q81" i="1"/>
  <c r="E69" i="2"/>
  <c r="E46" i="2"/>
  <c r="E11" i="2"/>
  <c r="E27" i="2"/>
  <c r="E21" i="1"/>
  <c r="F21" i="1"/>
  <c r="E26" i="1"/>
  <c r="F26" i="1"/>
  <c r="E34" i="1"/>
  <c r="F34" i="1"/>
  <c r="G36" i="1"/>
  <c r="I36" i="1"/>
  <c r="E42" i="1"/>
  <c r="F42" i="1"/>
  <c r="G42" i="1"/>
  <c r="I42" i="1"/>
  <c r="G44" i="1"/>
  <c r="I44" i="1"/>
  <c r="E50" i="1"/>
  <c r="F50" i="1"/>
  <c r="E58" i="1"/>
  <c r="F58" i="1"/>
  <c r="E66" i="1"/>
  <c r="F66" i="1"/>
  <c r="G68" i="1"/>
  <c r="I68" i="1"/>
  <c r="E74" i="1"/>
  <c r="F74" i="1"/>
  <c r="G74" i="1"/>
  <c r="I74" i="1"/>
  <c r="G76" i="1"/>
  <c r="I76" i="1"/>
  <c r="E80" i="1"/>
  <c r="F80" i="1"/>
  <c r="E29" i="1"/>
  <c r="F29" i="1"/>
  <c r="E37" i="1"/>
  <c r="F37" i="1"/>
  <c r="G39" i="1"/>
  <c r="I39" i="1"/>
  <c r="E45" i="1"/>
  <c r="F45" i="1"/>
  <c r="G45" i="1"/>
  <c r="I45" i="1"/>
  <c r="E53" i="1"/>
  <c r="F53" i="1"/>
  <c r="E61" i="1"/>
  <c r="F61" i="1"/>
  <c r="E69" i="1"/>
  <c r="F69" i="1"/>
  <c r="G69" i="1"/>
  <c r="I69" i="1"/>
  <c r="G71" i="1"/>
  <c r="I71" i="1"/>
  <c r="E77" i="1"/>
  <c r="F77" i="1"/>
  <c r="G77" i="1"/>
  <c r="I77" i="1"/>
  <c r="E84" i="1"/>
  <c r="F84" i="1"/>
  <c r="G21" i="1"/>
  <c r="I21" i="1"/>
  <c r="E24" i="1"/>
  <c r="F24" i="1"/>
  <c r="G26" i="1"/>
  <c r="I26" i="1"/>
  <c r="E32" i="1"/>
  <c r="F32" i="1"/>
  <c r="G32" i="1"/>
  <c r="I32" i="1"/>
  <c r="G34" i="1"/>
  <c r="I34" i="1"/>
  <c r="E40" i="1"/>
  <c r="F40" i="1"/>
  <c r="G40" i="1"/>
  <c r="I40" i="1"/>
  <c r="E48" i="1"/>
  <c r="F48" i="1"/>
  <c r="G50" i="1"/>
  <c r="I50" i="1"/>
  <c r="E56" i="1"/>
  <c r="F56" i="1"/>
  <c r="G58" i="1"/>
  <c r="I58" i="1"/>
  <c r="E64" i="1"/>
  <c r="F64" i="1"/>
  <c r="G64" i="1"/>
  <c r="I64" i="1"/>
  <c r="G66" i="1"/>
  <c r="I66" i="1"/>
  <c r="E72" i="1"/>
  <c r="F72" i="1"/>
  <c r="G72" i="1"/>
  <c r="I72" i="1"/>
  <c r="E82" i="1"/>
  <c r="F82" i="1"/>
  <c r="G80" i="1"/>
  <c r="I80" i="1"/>
  <c r="E27" i="1"/>
  <c r="F27" i="1"/>
  <c r="G29" i="1"/>
  <c r="I29" i="1"/>
  <c r="E35" i="1"/>
  <c r="F35" i="1"/>
  <c r="G35" i="1"/>
  <c r="I35" i="1"/>
  <c r="G37" i="1"/>
  <c r="I37" i="1"/>
  <c r="E43" i="1"/>
  <c r="F43" i="1"/>
  <c r="G43" i="1"/>
  <c r="I43" i="1"/>
  <c r="E51" i="1"/>
  <c r="F51" i="1"/>
  <c r="G53" i="1"/>
  <c r="I53" i="1"/>
  <c r="E59" i="1"/>
  <c r="F59" i="1"/>
  <c r="G61" i="1"/>
  <c r="I61" i="1"/>
  <c r="E67" i="1"/>
  <c r="F67" i="1"/>
  <c r="G67" i="1"/>
  <c r="I67" i="1"/>
  <c r="E75" i="1"/>
  <c r="F75" i="1"/>
  <c r="G75" i="1"/>
  <c r="I75" i="1"/>
  <c r="E85" i="1"/>
  <c r="F85" i="1"/>
  <c r="G84" i="1"/>
  <c r="K84" i="1"/>
  <c r="E81" i="1"/>
  <c r="F81" i="1"/>
  <c r="G81" i="1"/>
  <c r="I81" i="1"/>
  <c r="E22" i="1"/>
  <c r="F22" i="1"/>
  <c r="G22" i="1"/>
  <c r="I22" i="1"/>
  <c r="G24" i="1"/>
  <c r="I24" i="1"/>
  <c r="E30" i="1"/>
  <c r="F30" i="1"/>
  <c r="E38" i="1"/>
  <c r="F38" i="1"/>
  <c r="E46" i="1"/>
  <c r="F46" i="1"/>
  <c r="G48" i="1"/>
  <c r="I48" i="1"/>
  <c r="E54" i="1"/>
  <c r="G56" i="1"/>
  <c r="I56" i="1"/>
  <c r="E62" i="1"/>
  <c r="E70" i="1"/>
  <c r="E78" i="1"/>
  <c r="G82" i="1"/>
  <c r="K82" i="1"/>
  <c r="E25" i="1"/>
  <c r="F25" i="1"/>
  <c r="G25" i="1"/>
  <c r="I25" i="1"/>
  <c r="G27" i="1"/>
  <c r="I27" i="1"/>
  <c r="E33" i="1"/>
  <c r="F33" i="1"/>
  <c r="E41" i="1"/>
  <c r="F41" i="1"/>
  <c r="G41" i="1"/>
  <c r="I41" i="1"/>
  <c r="E49" i="1"/>
  <c r="F49" i="1"/>
  <c r="G49" i="1"/>
  <c r="I49" i="1"/>
  <c r="G51" i="1"/>
  <c r="I51" i="1"/>
  <c r="E57" i="1"/>
  <c r="F57" i="1"/>
  <c r="G57" i="1"/>
  <c r="I57" i="1"/>
  <c r="G59" i="1"/>
  <c r="I59" i="1"/>
  <c r="E65" i="1"/>
  <c r="F65" i="1"/>
  <c r="E73" i="1"/>
  <c r="F73" i="1"/>
  <c r="G73" i="1"/>
  <c r="I73" i="1"/>
  <c r="E83" i="1"/>
  <c r="F83" i="1"/>
  <c r="G83" i="1"/>
  <c r="K83" i="1"/>
  <c r="G85" i="1"/>
  <c r="K85" i="1"/>
  <c r="E28" i="1"/>
  <c r="F28" i="1"/>
  <c r="G28" i="1"/>
  <c r="I28" i="1"/>
  <c r="G30" i="1"/>
  <c r="I30" i="1"/>
  <c r="E36" i="1"/>
  <c r="F36" i="1"/>
  <c r="G38" i="1"/>
  <c r="I38" i="1"/>
  <c r="E44" i="1"/>
  <c r="F44" i="1"/>
  <c r="G46" i="1"/>
  <c r="I46" i="1"/>
  <c r="E52" i="1"/>
  <c r="F52" i="1"/>
  <c r="G52" i="1"/>
  <c r="I52" i="1"/>
  <c r="E60" i="1"/>
  <c r="F60" i="1"/>
  <c r="G60" i="1"/>
  <c r="I60" i="1"/>
  <c r="E68" i="1"/>
  <c r="F68" i="1"/>
  <c r="E76" i="1"/>
  <c r="F76" i="1"/>
  <c r="E23" i="1"/>
  <c r="F23" i="1"/>
  <c r="G23" i="1"/>
  <c r="I23" i="1"/>
  <c r="E31" i="1"/>
  <c r="F31" i="1"/>
  <c r="G31" i="1"/>
  <c r="I31" i="1"/>
  <c r="G33" i="1"/>
  <c r="I33" i="1"/>
  <c r="E39" i="1"/>
  <c r="F39" i="1"/>
  <c r="E47" i="1"/>
  <c r="E55" i="1"/>
  <c r="E63" i="1"/>
  <c r="F63" i="1"/>
  <c r="G63" i="1"/>
  <c r="I63" i="1"/>
  <c r="G65" i="1"/>
  <c r="I65" i="1"/>
  <c r="E71" i="1"/>
  <c r="F71" i="1"/>
  <c r="E79" i="1"/>
  <c r="F79" i="1"/>
  <c r="G79" i="1"/>
  <c r="I79" i="1"/>
  <c r="E24" i="2"/>
  <c r="E15" i="2"/>
  <c r="E23" i="2"/>
  <c r="E38" i="2"/>
  <c r="E40" i="2"/>
  <c r="E43" i="2"/>
  <c r="E49" i="2"/>
  <c r="E25" i="2"/>
  <c r="E48" i="2"/>
  <c r="E19" i="2"/>
  <c r="E16" i="2"/>
  <c r="E26" i="2"/>
  <c r="E28" i="2"/>
  <c r="E31" i="2"/>
  <c r="E58" i="2"/>
  <c r="E66" i="2"/>
  <c r="E71" i="2"/>
  <c r="E57" i="2"/>
  <c r="E63" i="2"/>
  <c r="E34" i="2"/>
  <c r="E36" i="2"/>
  <c r="E39" i="2"/>
  <c r="E30" i="2"/>
  <c r="E35" i="2"/>
  <c r="F54" i="1"/>
  <c r="G54" i="1"/>
  <c r="I54" i="1"/>
  <c r="E44" i="2"/>
  <c r="E18" i="2"/>
  <c r="E32" i="2"/>
  <c r="E47" i="2"/>
  <c r="E65" i="2"/>
  <c r="E22" i="2"/>
  <c r="F55" i="1"/>
  <c r="G55" i="1"/>
  <c r="I55" i="1"/>
  <c r="E45" i="2"/>
  <c r="F78" i="1"/>
  <c r="G78" i="1"/>
  <c r="E68" i="2"/>
  <c r="E20" i="2"/>
  <c r="E14" i="2"/>
  <c r="E61" i="2"/>
  <c r="E67" i="2"/>
  <c r="E62" i="2"/>
  <c r="E64" i="2"/>
  <c r="E72" i="2"/>
  <c r="E54" i="2"/>
  <c r="E29" i="2"/>
  <c r="E12" i="2"/>
  <c r="E42" i="2"/>
  <c r="F47" i="1"/>
  <c r="G47" i="1"/>
  <c r="I47" i="1"/>
  <c r="E37" i="2"/>
  <c r="F70" i="1"/>
  <c r="G70" i="1"/>
  <c r="I70" i="1"/>
  <c r="E60" i="2"/>
  <c r="E55" i="2"/>
  <c r="E51" i="2"/>
  <c r="E21" i="2"/>
  <c r="E59" i="2"/>
  <c r="E50" i="2"/>
  <c r="E17" i="2"/>
  <c r="E13" i="2"/>
  <c r="E33" i="2"/>
  <c r="F62" i="1"/>
  <c r="G62" i="1"/>
  <c r="I62" i="1"/>
  <c r="E52" i="2"/>
  <c r="E56" i="2"/>
  <c r="E41" i="2"/>
  <c r="E70" i="2"/>
  <c r="E53" i="2"/>
  <c r="I78" i="1"/>
  <c r="C11" i="1"/>
  <c r="C12" i="1"/>
  <c r="C16" i="1" l="1"/>
  <c r="D18" i="1" s="1"/>
  <c r="O79" i="1"/>
  <c r="O81" i="1"/>
  <c r="O77" i="1"/>
  <c r="O80" i="1"/>
  <c r="O75" i="1"/>
  <c r="O73" i="1"/>
  <c r="O82" i="1"/>
  <c r="O84" i="1"/>
  <c r="O76" i="1"/>
  <c r="O72" i="1"/>
  <c r="C15" i="1"/>
  <c r="O74" i="1"/>
  <c r="O78" i="1"/>
  <c r="O85" i="1"/>
  <c r="O83" i="1"/>
  <c r="F17" i="1"/>
  <c r="C18" i="1" l="1"/>
  <c r="F18" i="1"/>
  <c r="F19" i="1" s="1"/>
</calcChain>
</file>

<file path=xl/sharedStrings.xml><?xml version="1.0" encoding="utf-8"?>
<sst xmlns="http://schemas.openxmlformats.org/spreadsheetml/2006/main" count="687" uniqueCount="272">
  <si>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</si>
  <si>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</si>
  <si>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</si>
  <si>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</si>
  <si>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</si>
  <si>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</si>
  <si>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</si>
  <si>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</si>
  <si>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</si>
  <si>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</si>
  <si>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</si>
  <si>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</si>
  <si>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</si>
  <si>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</si>
  <si>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</si>
  <si>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</si>
  <si>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</si>
  <si>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</si>
  <si>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</si>
  <si>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</si>
  <si>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</si>
  <si>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</si>
  <si>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</si>
  <si>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</si>
  <si>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</si>
  <si>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</si>
  <si>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</si>
  <si>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</si>
  <si>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</si>
  <si>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</si>
  <si>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</si>
  <si>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</si>
  <si>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</si>
  <si>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</si>
  <si>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</si>
  <si>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</si>
  <si>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</si>
  <si>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</si>
  <si>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</si>
  <si>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</si>
  <si>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</si>
  <si>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CD Aqr</t>
  </si>
  <si>
    <t>G5202-1140</t>
  </si>
  <si>
    <t>EA/SD:</t>
  </si>
  <si>
    <t>CD Aqr / GSC 5202-1140</t>
  </si>
  <si>
    <t>Kreiner</t>
  </si>
  <si>
    <t>GCVS</t>
  </si>
  <si>
    <t>IBVS 6152</t>
  </si>
  <si>
    <t>OEJV 0168</t>
  </si>
  <si>
    <t>I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</si>
  <si>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</si>
  <si>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</si>
  <si>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</si>
  <si>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</si>
  <si>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</si>
  <si>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</si>
  <si>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</si>
  <si>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</si>
  <si>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2420746.37 </t>
  </si>
  <si>
    <t> 05.09.1915 20:52 </t>
  </si>
  <si>
    <t> -0.06 </t>
  </si>
  <si>
    <t>P </t>
  </si>
  <si>
    <t> W.Zessewitsch </t>
  </si>
  <si>
    <t> CTAD 1 </t>
  </si>
  <si>
    <t>2421099.37 </t>
  </si>
  <si>
    <t> 23.08.1916 20:52 </t>
  </si>
  <si>
    <t> -0.21 </t>
  </si>
  <si>
    <t>2424389.40 </t>
  </si>
  <si>
    <t> 26.08.1925 21:36 </t>
  </si>
  <si>
    <t> 0.14 </t>
  </si>
  <si>
    <t>2425482.641 </t>
  </si>
  <si>
    <t> 24.08.1928 03:23 </t>
  </si>
  <si>
    <t> 0.046 </t>
  </si>
  <si>
    <t> S.Gaposchkin </t>
  </si>
  <si>
    <t> HA 113.71 </t>
  </si>
  <si>
    <t>2426208.35 </t>
  </si>
  <si>
    <t> 19.08.1930 20:24 </t>
  </si>
  <si>
    <t> 0.09 </t>
  </si>
  <si>
    <t>2427277.49 </t>
  </si>
  <si>
    <t> 23.07.1933 23:45 </t>
  </si>
  <si>
    <t> H.Rügemer </t>
  </si>
  <si>
    <t> AN 255.173 </t>
  </si>
  <si>
    <t>2427340.35 </t>
  </si>
  <si>
    <t> 24.09.1933 20:24 </t>
  </si>
  <si>
    <t> 0.05 </t>
  </si>
  <si>
    <t>V </t>
  </si>
  <si>
    <t> J.Pagaczewski </t>
  </si>
  <si>
    <t> BZ 1934/1 </t>
  </si>
  <si>
    <t>2427635.51 </t>
  </si>
  <si>
    <t> 17.07.1934 00:14 </t>
  </si>
  <si>
    <t> 0.11 </t>
  </si>
  <si>
    <t>2427964.403 </t>
  </si>
  <si>
    <t> 10.06.1935 21:40 </t>
  </si>
  <si>
    <t> 0.037 </t>
  </si>
  <si>
    <t> F.Lause </t>
  </si>
  <si>
    <t> AN 277.40 </t>
  </si>
  <si>
    <t>2427993.432 </t>
  </si>
  <si>
    <t> 09.07.1935 22:22 </t>
  </si>
  <si>
    <t> 0.039 </t>
  </si>
  <si>
    <t>2428109.535 </t>
  </si>
  <si>
    <t> 03.11.1935 00:50 </t>
  </si>
  <si>
    <t> 0.036 </t>
  </si>
  <si>
    <t>2428153.077 </t>
  </si>
  <si>
    <t> 16.12.1935 13:50 </t>
  </si>
  <si>
    <t> 0.038 </t>
  </si>
  <si>
    <t>2428477.198 </t>
  </si>
  <si>
    <t> 04.11.1936 16:45 </t>
  </si>
  <si>
    <t> 0.029 </t>
  </si>
  <si>
    <t>2428835.170 </t>
  </si>
  <si>
    <t> 28.10.1937 16:04 </t>
  </si>
  <si>
    <t> 0.007 </t>
  </si>
  <si>
    <t>2428888.389 </t>
  </si>
  <si>
    <t> 20.12.1937 21:20 </t>
  </si>
  <si>
    <t> 0.010 </t>
  </si>
  <si>
    <t>2429522.13 </t>
  </si>
  <si>
    <t> 15.09.1939 15:07 </t>
  </si>
  <si>
    <t> 0.00 </t>
  </si>
  <si>
    <t> A.Soloviev </t>
  </si>
  <si>
    <t> CTAD 67/68 </t>
  </si>
  <si>
    <t>2429580.15 </t>
  </si>
  <si>
    <t> 12.11.1939 15:36 </t>
  </si>
  <si>
    <t> -0.03 </t>
  </si>
  <si>
    <t>2429812.37 </t>
  </si>
  <si>
    <t> 01.07.1940 20:52 </t>
  </si>
  <si>
    <t> -0.02 </t>
  </si>
  <si>
    <t>2430199.469 </t>
  </si>
  <si>
    <t> 23.07.1941 23:15 </t>
  </si>
  <si>
    <t> 0.057 </t>
  </si>
  <si>
    <t> P.Ahnert </t>
  </si>
  <si>
    <t> MVS 7.153 </t>
  </si>
  <si>
    <t>2431002.416 </t>
  </si>
  <si>
    <t> 04.10.1943 21:59 </t>
  </si>
  <si>
    <t> -0.064 </t>
  </si>
  <si>
    <t>2431655.497 </t>
  </si>
  <si>
    <t> 18.07.1945 23:55 </t>
  </si>
  <si>
    <t> -0.081 </t>
  </si>
  <si>
    <t>2432507.14 </t>
  </si>
  <si>
    <t> 17.11.1947 15:21 </t>
  </si>
  <si>
    <t> 0.12 </t>
  </si>
  <si>
    <t>2432768.29 </t>
  </si>
  <si>
    <t> 04.08.1948 18:57 </t>
  </si>
  <si>
    <t> 0.03 </t>
  </si>
  <si>
    <t>2432797.27 </t>
  </si>
  <si>
    <t> 02.09.1948 18:28 </t>
  </si>
  <si>
    <t>2432797.31 </t>
  </si>
  <si>
    <t> 02.09.1948 19:26 </t>
  </si>
  <si>
    <t> 0.02 </t>
  </si>
  <si>
    <t>2432831.20 </t>
  </si>
  <si>
    <t> 06.10.1948 16:48 </t>
  </si>
  <si>
    <t>2432860.18 </t>
  </si>
  <si>
    <t> 04.11.1948 16:19 </t>
  </si>
  <si>
    <t> -0.00 </t>
  </si>
  <si>
    <t>2432889.229 </t>
  </si>
  <si>
    <t> 03.12.1948 17:29 </t>
  </si>
  <si>
    <t> 0.022 </t>
  </si>
  <si>
    <t>2433242.266 </t>
  </si>
  <si>
    <t> 21.11.1949 18:23 </t>
  </si>
  <si>
    <t> -0.098 </t>
  </si>
  <si>
    <t>2435390.321 </t>
  </si>
  <si>
    <t> 09.10.1955 19:42 </t>
  </si>
  <si>
    <t> -0.009 </t>
  </si>
  <si>
    <t>2436072.450 </t>
  </si>
  <si>
    <t> 21.08.1957 22:48 </t>
  </si>
  <si>
    <t> -0.004 </t>
  </si>
  <si>
    <t>2436164.275 </t>
  </si>
  <si>
    <t> 21.11.1957 18:36 </t>
  </si>
  <si>
    <t> -0.096 </t>
  </si>
  <si>
    <t>2436396.506 </t>
  </si>
  <si>
    <t> 12.07.1958 00:08 </t>
  </si>
  <si>
    <t> -0.078 </t>
  </si>
  <si>
    <t>2436459.381 </t>
  </si>
  <si>
    <t> 12.09.1958 21:08 </t>
  </si>
  <si>
    <t> -0.094 </t>
  </si>
  <si>
    <t>2436788.443 </t>
  </si>
  <si>
    <t> 07.08.1959 22:37 </t>
  </si>
  <si>
    <t> 0.001 </t>
  </si>
  <si>
    <t>2436788.463 </t>
  </si>
  <si>
    <t> 07.08.1959 23:06 </t>
  </si>
  <si>
    <t> 0.021 </t>
  </si>
  <si>
    <t>2436817.392 </t>
  </si>
  <si>
    <t> 05.09.1959 21:24 </t>
  </si>
  <si>
    <t> -0.077 </t>
  </si>
  <si>
    <t>2436846.334 </t>
  </si>
  <si>
    <t> 04.10.1959 20:00 </t>
  </si>
  <si>
    <t> -0.162 </t>
  </si>
  <si>
    <t>2437857.501 </t>
  </si>
  <si>
    <t> 12.07.1962 00:01 </t>
  </si>
  <si>
    <t> -0.087 </t>
  </si>
  <si>
    <t>2437886.481 </t>
  </si>
  <si>
    <t> 09.08.1962 23:32 </t>
  </si>
  <si>
    <t> -0.133 </t>
  </si>
  <si>
    <t>2438370.273 </t>
  </si>
  <si>
    <t> 06.12.1963 18:33 </t>
  </si>
  <si>
    <t> -0.117 </t>
  </si>
  <si>
    <t>2439028.359 </t>
  </si>
  <si>
    <t> 24.09.1965 20:36 </t>
  </si>
  <si>
    <t> 0.033 </t>
  </si>
  <si>
    <t>2439052.358 </t>
  </si>
  <si>
    <t> 18.10.1965 20:35 </t>
  </si>
  <si>
    <t> -0.157 </t>
  </si>
  <si>
    <t>2439057.342 </t>
  </si>
  <si>
    <t> 23.10.1965 20:12 </t>
  </si>
  <si>
    <t> -0.010 </t>
  </si>
  <si>
    <t>2439057.402 </t>
  </si>
  <si>
    <t> 23.10.1965 21:38 </t>
  </si>
  <si>
    <t> 0.050 </t>
  </si>
  <si>
    <t>2439352.465 </t>
  </si>
  <si>
    <t> 14.08.1966 23:09 </t>
  </si>
  <si>
    <t> 0.009 </t>
  </si>
  <si>
    <t>2439381.432 </t>
  </si>
  <si>
    <t> 12.09.1966 22:22 </t>
  </si>
  <si>
    <t> -0.050 </t>
  </si>
  <si>
    <t>2440426.469 </t>
  </si>
  <si>
    <t> 23.07.1969 23:15 </t>
  </si>
  <si>
    <t> 0.030 </t>
  </si>
  <si>
    <t>2440484.436 </t>
  </si>
  <si>
    <t> 19.09.1969 22:27 </t>
  </si>
  <si>
    <t> -0.056 </t>
  </si>
  <si>
    <t>2440779.485 </t>
  </si>
  <si>
    <t> 11.07.1970 23:38 </t>
  </si>
  <si>
    <t> -0.110 </t>
  </si>
  <si>
    <t>2440837.455 </t>
  </si>
  <si>
    <t> 07.09.1970 22:55 </t>
  </si>
  <si>
    <t> -0.193 </t>
  </si>
  <si>
    <t>2441592.365 </t>
  </si>
  <si>
    <t> 01.10.1972 20:45 </t>
  </si>
  <si>
    <t> 0.026 </t>
  </si>
  <si>
    <t>2442008.297 </t>
  </si>
  <si>
    <t> 21.11.1973 19:07 </t>
  </si>
  <si>
    <t> -0.090 </t>
  </si>
  <si>
    <t>2442303.385 </t>
  </si>
  <si>
    <t> 12.09.1974 21:14 </t>
  </si>
  <si>
    <t> -0.105 </t>
  </si>
  <si>
    <t>2442395.256 </t>
  </si>
  <si>
    <t> 13.12.1974 18:08 </t>
  </si>
  <si>
    <t> -0.151 </t>
  </si>
  <si>
    <t>2442627.459 </t>
  </si>
  <si>
    <t> 02.08.1975 23:00 </t>
  </si>
  <si>
    <t> -0.161 </t>
  </si>
  <si>
    <t>2442632.481 </t>
  </si>
  <si>
    <t> 07.08.1975 23:32 </t>
  </si>
  <si>
    <t> 0.023 </t>
  </si>
  <si>
    <t>2451432.278 </t>
  </si>
  <si>
    <t> 10.09.1999 18:40 </t>
  </si>
  <si>
    <t> -0.067 </t>
  </si>
  <si>
    <t> R.Meyer </t>
  </si>
  <si>
    <t>BAVM 131 </t>
  </si>
  <si>
    <t>2451756.4555 </t>
  </si>
  <si>
    <t> 30.07.2000 22:55 </t>
  </si>
  <si>
    <t> -0.0195 </t>
  </si>
  <si>
    <t>E </t>
  </si>
  <si>
    <t>?</t>
  </si>
  <si>
    <t> R.Diethelm </t>
  </si>
  <si>
    <t> BBS 123 </t>
  </si>
  <si>
    <t>2454383.3949 </t>
  </si>
  <si>
    <t> 09.10.2007 21:28 </t>
  </si>
  <si>
    <t> 0.0157 </t>
  </si>
  <si>
    <t>C </t>
  </si>
  <si>
    <t> P.Frank </t>
  </si>
  <si>
    <t>BAVM 193 </t>
  </si>
  <si>
    <t>2455142.9371 </t>
  </si>
  <si>
    <t> 07.11.2009 10:29 </t>
  </si>
  <si>
    <t> 0.0294 </t>
  </si>
  <si>
    <t>Rc</t>
  </si>
  <si>
    <t> K.Shiokawa </t>
  </si>
  <si>
    <t>VSB 50 </t>
  </si>
  <si>
    <t>2456918.4162 </t>
  </si>
  <si>
    <t> 17.09.2014 21:59 </t>
  </si>
  <si>
    <t> 0.0502 </t>
  </si>
  <si>
    <t>-I</t>
  </si>
  <si>
    <t> F.Agerer </t>
  </si>
  <si>
    <t>BAVM 239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</si>
</sst>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</font>
    <font>
      <sz val="10"/>
      <color indexed="12"/>
      <name val="Arial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9" fillId="0" borderId="1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3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3" fillId="4" borderId="12" xfId="7" applyFill="1" applyBorder="1" applyAlignment="1" applyProtection="1">
      <alignment horizontal="right" vertical="top" wrapText="1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Aqr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1E-3</c:v>
                  </c:pt>
                  <c:pt idx="64">
                    <c:v>1.41E-2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1E-3</c:v>
                  </c:pt>
                  <c:pt idx="64">
                    <c:v>1.41E-2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-6564</c:v>
                </c:pt>
                <c:pt idx="1">
                  <c:v>-6491</c:v>
                </c:pt>
                <c:pt idx="2">
                  <c:v>-5811</c:v>
                </c:pt>
                <c:pt idx="3">
                  <c:v>-5585</c:v>
                </c:pt>
                <c:pt idx="4">
                  <c:v>-5435</c:v>
                </c:pt>
                <c:pt idx="5">
                  <c:v>-5214</c:v>
                </c:pt>
                <c:pt idx="6">
                  <c:v>-5201</c:v>
                </c:pt>
                <c:pt idx="7">
                  <c:v>-5140</c:v>
                </c:pt>
                <c:pt idx="8">
                  <c:v>-5072</c:v>
                </c:pt>
                <c:pt idx="9">
                  <c:v>-5066</c:v>
                </c:pt>
                <c:pt idx="10">
                  <c:v>-5042</c:v>
                </c:pt>
                <c:pt idx="11">
                  <c:v>-5033</c:v>
                </c:pt>
                <c:pt idx="12">
                  <c:v>-4966</c:v>
                </c:pt>
                <c:pt idx="13">
                  <c:v>-4892</c:v>
                </c:pt>
                <c:pt idx="14">
                  <c:v>-4881</c:v>
                </c:pt>
                <c:pt idx="15">
                  <c:v>-4750</c:v>
                </c:pt>
                <c:pt idx="16">
                  <c:v>-4738</c:v>
                </c:pt>
                <c:pt idx="17">
                  <c:v>-4690</c:v>
                </c:pt>
                <c:pt idx="18">
                  <c:v>-4610</c:v>
                </c:pt>
                <c:pt idx="19">
                  <c:v>-4444</c:v>
                </c:pt>
                <c:pt idx="20">
                  <c:v>-4309</c:v>
                </c:pt>
                <c:pt idx="21">
                  <c:v>-4133</c:v>
                </c:pt>
                <c:pt idx="22">
                  <c:v>-4079</c:v>
                </c:pt>
                <c:pt idx="23">
                  <c:v>-4073</c:v>
                </c:pt>
                <c:pt idx="24">
                  <c:v>-4073</c:v>
                </c:pt>
                <c:pt idx="25">
                  <c:v>-4066</c:v>
                </c:pt>
                <c:pt idx="26">
                  <c:v>-4060</c:v>
                </c:pt>
                <c:pt idx="27">
                  <c:v>-4054</c:v>
                </c:pt>
                <c:pt idx="28">
                  <c:v>-3981</c:v>
                </c:pt>
                <c:pt idx="29">
                  <c:v>-3537</c:v>
                </c:pt>
                <c:pt idx="30">
                  <c:v>-3396</c:v>
                </c:pt>
                <c:pt idx="31">
                  <c:v>-3377</c:v>
                </c:pt>
                <c:pt idx="32">
                  <c:v>-3329</c:v>
                </c:pt>
                <c:pt idx="33">
                  <c:v>-3316</c:v>
                </c:pt>
                <c:pt idx="34">
                  <c:v>-3248</c:v>
                </c:pt>
                <c:pt idx="35">
                  <c:v>-3248</c:v>
                </c:pt>
                <c:pt idx="36">
                  <c:v>-3242</c:v>
                </c:pt>
                <c:pt idx="37">
                  <c:v>-3236</c:v>
                </c:pt>
                <c:pt idx="38">
                  <c:v>-3027</c:v>
                </c:pt>
                <c:pt idx="39">
                  <c:v>-3021</c:v>
                </c:pt>
                <c:pt idx="40">
                  <c:v>-2921</c:v>
                </c:pt>
                <c:pt idx="41">
                  <c:v>-2785</c:v>
                </c:pt>
                <c:pt idx="42">
                  <c:v>-2780</c:v>
                </c:pt>
                <c:pt idx="43">
                  <c:v>-2779</c:v>
                </c:pt>
                <c:pt idx="44">
                  <c:v>-2779</c:v>
                </c:pt>
                <c:pt idx="45">
                  <c:v>-2718</c:v>
                </c:pt>
                <c:pt idx="46">
                  <c:v>-2712</c:v>
                </c:pt>
                <c:pt idx="47">
                  <c:v>-2496</c:v>
                </c:pt>
                <c:pt idx="48">
                  <c:v>-2484</c:v>
                </c:pt>
                <c:pt idx="49">
                  <c:v>-2423</c:v>
                </c:pt>
                <c:pt idx="50">
                  <c:v>-2411</c:v>
                </c:pt>
                <c:pt idx="51">
                  <c:v>-2255</c:v>
                </c:pt>
                <c:pt idx="52">
                  <c:v>-2169</c:v>
                </c:pt>
                <c:pt idx="53">
                  <c:v>-2108</c:v>
                </c:pt>
                <c:pt idx="54">
                  <c:v>-2089</c:v>
                </c:pt>
                <c:pt idx="55">
                  <c:v>-2041</c:v>
                </c:pt>
                <c:pt idx="56">
                  <c:v>-2040</c:v>
                </c:pt>
                <c:pt idx="57">
                  <c:v>-221</c:v>
                </c:pt>
                <c:pt idx="58">
                  <c:v>-154</c:v>
                </c:pt>
                <c:pt idx="59">
                  <c:v>-129</c:v>
                </c:pt>
                <c:pt idx="60">
                  <c:v>0</c:v>
                </c:pt>
                <c:pt idx="61">
                  <c:v>389</c:v>
                </c:pt>
                <c:pt idx="62">
                  <c:v>546</c:v>
                </c:pt>
                <c:pt idx="63">
                  <c:v>907</c:v>
                </c:pt>
                <c:pt idx="64">
                  <c:v>913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EA-4100-938E-EA8440B8D9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1E-3</c:v>
                  </c:pt>
                  <c:pt idx="64">
                    <c:v>1.41E-2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1E-3</c:v>
                  </c:pt>
                  <c:pt idx="64">
                    <c:v>1.41E-2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-6564</c:v>
                </c:pt>
                <c:pt idx="1">
                  <c:v>-6491</c:v>
                </c:pt>
                <c:pt idx="2">
                  <c:v>-5811</c:v>
                </c:pt>
                <c:pt idx="3">
                  <c:v>-5585</c:v>
                </c:pt>
                <c:pt idx="4">
                  <c:v>-5435</c:v>
                </c:pt>
                <c:pt idx="5">
                  <c:v>-5214</c:v>
                </c:pt>
                <c:pt idx="6">
                  <c:v>-5201</c:v>
                </c:pt>
                <c:pt idx="7">
                  <c:v>-5140</c:v>
                </c:pt>
                <c:pt idx="8">
                  <c:v>-5072</c:v>
                </c:pt>
                <c:pt idx="9">
                  <c:v>-5066</c:v>
                </c:pt>
                <c:pt idx="10">
                  <c:v>-5042</c:v>
                </c:pt>
                <c:pt idx="11">
                  <c:v>-5033</c:v>
                </c:pt>
                <c:pt idx="12">
                  <c:v>-4966</c:v>
                </c:pt>
                <c:pt idx="13">
                  <c:v>-4892</c:v>
                </c:pt>
                <c:pt idx="14">
                  <c:v>-4881</c:v>
                </c:pt>
                <c:pt idx="15">
                  <c:v>-4750</c:v>
                </c:pt>
                <c:pt idx="16">
                  <c:v>-4738</c:v>
                </c:pt>
                <c:pt idx="17">
                  <c:v>-4690</c:v>
                </c:pt>
                <c:pt idx="18">
                  <c:v>-4610</c:v>
                </c:pt>
                <c:pt idx="19">
                  <c:v>-4444</c:v>
                </c:pt>
                <c:pt idx="20">
                  <c:v>-4309</c:v>
                </c:pt>
                <c:pt idx="21">
                  <c:v>-4133</c:v>
                </c:pt>
                <c:pt idx="22">
                  <c:v>-4079</c:v>
                </c:pt>
                <c:pt idx="23">
                  <c:v>-4073</c:v>
                </c:pt>
                <c:pt idx="24">
                  <c:v>-4073</c:v>
                </c:pt>
                <c:pt idx="25">
                  <c:v>-4066</c:v>
                </c:pt>
                <c:pt idx="26">
                  <c:v>-4060</c:v>
                </c:pt>
                <c:pt idx="27">
                  <c:v>-4054</c:v>
                </c:pt>
                <c:pt idx="28">
                  <c:v>-3981</c:v>
                </c:pt>
                <c:pt idx="29">
                  <c:v>-3537</c:v>
                </c:pt>
                <c:pt idx="30">
                  <c:v>-3396</c:v>
                </c:pt>
                <c:pt idx="31">
                  <c:v>-3377</c:v>
                </c:pt>
                <c:pt idx="32">
                  <c:v>-3329</c:v>
                </c:pt>
                <c:pt idx="33">
                  <c:v>-3316</c:v>
                </c:pt>
                <c:pt idx="34">
                  <c:v>-3248</c:v>
                </c:pt>
                <c:pt idx="35">
                  <c:v>-3248</c:v>
                </c:pt>
                <c:pt idx="36">
                  <c:v>-3242</c:v>
                </c:pt>
                <c:pt idx="37">
                  <c:v>-3236</c:v>
                </c:pt>
                <c:pt idx="38">
                  <c:v>-3027</c:v>
                </c:pt>
                <c:pt idx="39">
                  <c:v>-3021</c:v>
                </c:pt>
                <c:pt idx="40">
                  <c:v>-2921</c:v>
                </c:pt>
                <c:pt idx="41">
                  <c:v>-2785</c:v>
                </c:pt>
                <c:pt idx="42">
                  <c:v>-2780</c:v>
                </c:pt>
                <c:pt idx="43">
                  <c:v>-2779</c:v>
                </c:pt>
                <c:pt idx="44">
                  <c:v>-2779</c:v>
                </c:pt>
                <c:pt idx="45">
                  <c:v>-2718</c:v>
                </c:pt>
                <c:pt idx="46">
                  <c:v>-2712</c:v>
                </c:pt>
                <c:pt idx="47">
                  <c:v>-2496</c:v>
                </c:pt>
                <c:pt idx="48">
                  <c:v>-2484</c:v>
                </c:pt>
                <c:pt idx="49">
                  <c:v>-2423</c:v>
                </c:pt>
                <c:pt idx="50">
                  <c:v>-2411</c:v>
                </c:pt>
                <c:pt idx="51">
                  <c:v>-2255</c:v>
                </c:pt>
                <c:pt idx="52">
                  <c:v>-2169</c:v>
                </c:pt>
                <c:pt idx="53">
                  <c:v>-2108</c:v>
                </c:pt>
                <c:pt idx="54">
                  <c:v>-2089</c:v>
                </c:pt>
                <c:pt idx="55">
                  <c:v>-2041</c:v>
                </c:pt>
                <c:pt idx="56">
                  <c:v>-2040</c:v>
                </c:pt>
                <c:pt idx="57">
                  <c:v>-221</c:v>
                </c:pt>
                <c:pt idx="58">
                  <c:v>-154</c:v>
                </c:pt>
                <c:pt idx="59">
                  <c:v>-129</c:v>
                </c:pt>
                <c:pt idx="60">
                  <c:v>0</c:v>
                </c:pt>
                <c:pt idx="61">
                  <c:v>389</c:v>
                </c:pt>
                <c:pt idx="62">
                  <c:v>546</c:v>
                </c:pt>
                <c:pt idx="63">
                  <c:v>907</c:v>
                </c:pt>
                <c:pt idx="64">
                  <c:v>913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0.10761199999615201</c:v>
                </c:pt>
                <c:pt idx="1">
                  <c:v>-5.0547000002552522E-2</c:v>
                </c:pt>
                <c:pt idx="2">
                  <c:v>0.28701300000102492</c:v>
                </c:pt>
                <c:pt idx="3">
                  <c:v>0.18905499999891617</c:v>
                </c:pt>
                <c:pt idx="4">
                  <c:v>0.23060499999701278</c:v>
                </c:pt>
                <c:pt idx="5">
                  <c:v>0.22056199999860837</c:v>
                </c:pt>
                <c:pt idx="6">
                  <c:v>0.18938299999717856</c:v>
                </c:pt>
                <c:pt idx="7">
                  <c:v>0.24461999999766704</c:v>
                </c:pt>
                <c:pt idx="8">
                  <c:v>0.1683759999978065</c:v>
                </c:pt>
                <c:pt idx="9">
                  <c:v>0.17067799999858835</c:v>
                </c:pt>
                <c:pt idx="10">
                  <c:v>0.16688599999906728</c:v>
                </c:pt>
                <c:pt idx="11">
                  <c:v>0.16883899999811547</c:v>
                </c:pt>
                <c:pt idx="12">
                  <c:v>0.15837800000008428</c:v>
                </c:pt>
                <c:pt idx="13">
                  <c:v>0.13443599999664002</c:v>
                </c:pt>
                <c:pt idx="14">
                  <c:v>0.1378229999972973</c:v>
                </c:pt>
                <c:pt idx="15">
                  <c:v>0.12924999999813735</c:v>
                </c:pt>
                <c:pt idx="16">
                  <c:v>9.5853999999235384E-2</c:v>
                </c:pt>
                <c:pt idx="17">
                  <c:v>0.10226999999576947</c:v>
                </c:pt>
                <c:pt idx="18">
                  <c:v>0.17862999999852036</c:v>
                </c:pt>
                <c:pt idx="19">
                  <c:v>5.365199999869219E-2</c:v>
                </c:pt>
                <c:pt idx="20">
                  <c:v>3.3946999996260274E-2</c:v>
                </c:pt>
                <c:pt idx="21">
                  <c:v>0.22713899999871501</c:v>
                </c:pt>
                <c:pt idx="22">
                  <c:v>0.13685699999768985</c:v>
                </c:pt>
                <c:pt idx="23">
                  <c:v>9.0158999992127065E-2</c:v>
                </c:pt>
                <c:pt idx="24">
                  <c:v>0.13015899999300018</c:v>
                </c:pt>
                <c:pt idx="25">
                  <c:v>0.15567799999553245</c:v>
                </c:pt>
                <c:pt idx="26">
                  <c:v>0.10897999999724561</c:v>
                </c:pt>
                <c:pt idx="27">
                  <c:v>0.13128199999482604</c:v>
                </c:pt>
                <c:pt idx="28">
                  <c:v>1.012300000002142E-2</c:v>
                </c:pt>
                <c:pt idx="29">
                  <c:v>8.9471000006597023E-2</c:v>
                </c:pt>
                <c:pt idx="30">
                  <c:v>9.1067999994265847E-2</c:v>
                </c:pt>
                <c:pt idx="31">
                  <c:v>-1.8090000012307428E-3</c:v>
                </c:pt>
                <c:pt idx="32">
                  <c:v>1.5607000001182314E-2</c:v>
                </c:pt>
                <c:pt idx="33">
                  <c:v>-5.7199999719159678E-4</c:v>
                </c:pt>
                <c:pt idx="34">
                  <c:v>9.2183999993721955E-2</c:v>
                </c:pt>
                <c:pt idx="35">
                  <c:v>0.11218399999779649</c:v>
                </c:pt>
                <c:pt idx="36">
                  <c:v>1.4486000000033528E-2</c:v>
                </c:pt>
                <c:pt idx="37">
                  <c:v>-7.0211999998718966E-2</c:v>
                </c:pt>
                <c:pt idx="38">
                  <c:v>1.4099999680183828E-4</c:v>
                </c:pt>
                <c:pt idx="39">
                  <c:v>-4.6557000001484994E-2</c:v>
                </c:pt>
                <c:pt idx="40">
                  <c:v>-3.2856999998330139E-2</c:v>
                </c:pt>
                <c:pt idx="41">
                  <c:v>0.11465499999758322</c:v>
                </c:pt>
                <c:pt idx="42">
                  <c:v>-7.526000000507338E-2</c:v>
                </c:pt>
                <c:pt idx="43">
                  <c:v>7.0956999996269587E-2</c:v>
                </c:pt>
                <c:pt idx="44">
                  <c:v>0.13095700000121724</c:v>
                </c:pt>
                <c:pt idx="45">
                  <c:v>8.9193999992858153E-2</c:v>
                </c:pt>
                <c:pt idx="46">
                  <c:v>2.9496000002836809E-2</c:v>
                </c:pt>
                <c:pt idx="47">
                  <c:v>0.10536799999681534</c:v>
                </c:pt>
                <c:pt idx="48">
                  <c:v>1.8971999998029787E-2</c:v>
                </c:pt>
                <c:pt idx="49">
                  <c:v>-3.6790999998629559E-2</c:v>
                </c:pt>
                <c:pt idx="50">
                  <c:v>-0.12018700000044191</c:v>
                </c:pt>
                <c:pt idx="51">
                  <c:v>9.5664999993459787E-2</c:v>
                </c:pt>
                <c:pt idx="52">
                  <c:v>-2.1673000002920162E-2</c:v>
                </c:pt>
                <c:pt idx="53">
                  <c:v>-3.8435999995272141E-2</c:v>
                </c:pt>
                <c:pt idx="54">
                  <c:v>-8.5312999995949212E-2</c:v>
                </c:pt>
                <c:pt idx="55">
                  <c:v>-9.5896999999240506E-2</c:v>
                </c:pt>
                <c:pt idx="56">
                  <c:v>8.8319999995292164E-2</c:v>
                </c:pt>
                <c:pt idx="57">
                  <c:v>-4.1957000001275446E-2</c:v>
                </c:pt>
                <c:pt idx="58">
                  <c:v>4.0819999921950512E-3</c:v>
                </c:pt>
                <c:pt idx="59">
                  <c:v>2.3007000003417488E-2</c:v>
                </c:pt>
                <c:pt idx="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EA-4100-938E-EA8440B8D9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1E-3</c:v>
                  </c:pt>
                  <c:pt idx="64">
                    <c:v>1.41E-2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1E-3</c:v>
                  </c:pt>
                  <c:pt idx="64">
                    <c:v>1.41E-2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-6564</c:v>
                </c:pt>
                <c:pt idx="1">
                  <c:v>-6491</c:v>
                </c:pt>
                <c:pt idx="2">
                  <c:v>-5811</c:v>
                </c:pt>
                <c:pt idx="3">
                  <c:v>-5585</c:v>
                </c:pt>
                <c:pt idx="4">
                  <c:v>-5435</c:v>
                </c:pt>
                <c:pt idx="5">
                  <c:v>-5214</c:v>
                </c:pt>
                <c:pt idx="6">
                  <c:v>-5201</c:v>
                </c:pt>
                <c:pt idx="7">
                  <c:v>-5140</c:v>
                </c:pt>
                <c:pt idx="8">
                  <c:v>-5072</c:v>
                </c:pt>
                <c:pt idx="9">
                  <c:v>-5066</c:v>
                </c:pt>
                <c:pt idx="10">
                  <c:v>-5042</c:v>
                </c:pt>
                <c:pt idx="11">
                  <c:v>-5033</c:v>
                </c:pt>
                <c:pt idx="12">
                  <c:v>-4966</c:v>
                </c:pt>
                <c:pt idx="13">
                  <c:v>-4892</c:v>
                </c:pt>
                <c:pt idx="14">
                  <c:v>-4881</c:v>
                </c:pt>
                <c:pt idx="15">
                  <c:v>-4750</c:v>
                </c:pt>
                <c:pt idx="16">
                  <c:v>-4738</c:v>
                </c:pt>
                <c:pt idx="17">
                  <c:v>-4690</c:v>
                </c:pt>
                <c:pt idx="18">
                  <c:v>-4610</c:v>
                </c:pt>
                <c:pt idx="19">
                  <c:v>-4444</c:v>
                </c:pt>
                <c:pt idx="20">
                  <c:v>-4309</c:v>
                </c:pt>
                <c:pt idx="21">
                  <c:v>-4133</c:v>
                </c:pt>
                <c:pt idx="22">
                  <c:v>-4079</c:v>
                </c:pt>
                <c:pt idx="23">
                  <c:v>-4073</c:v>
                </c:pt>
                <c:pt idx="24">
                  <c:v>-4073</c:v>
                </c:pt>
                <c:pt idx="25">
                  <c:v>-4066</c:v>
                </c:pt>
                <c:pt idx="26">
                  <c:v>-4060</c:v>
                </c:pt>
                <c:pt idx="27">
                  <c:v>-4054</c:v>
                </c:pt>
                <c:pt idx="28">
                  <c:v>-3981</c:v>
                </c:pt>
                <c:pt idx="29">
                  <c:v>-3537</c:v>
                </c:pt>
                <c:pt idx="30">
                  <c:v>-3396</c:v>
                </c:pt>
                <c:pt idx="31">
                  <c:v>-3377</c:v>
                </c:pt>
                <c:pt idx="32">
                  <c:v>-3329</c:v>
                </c:pt>
                <c:pt idx="33">
                  <c:v>-3316</c:v>
                </c:pt>
                <c:pt idx="34">
                  <c:v>-3248</c:v>
                </c:pt>
                <c:pt idx="35">
                  <c:v>-3248</c:v>
                </c:pt>
                <c:pt idx="36">
                  <c:v>-3242</c:v>
                </c:pt>
                <c:pt idx="37">
                  <c:v>-3236</c:v>
                </c:pt>
                <c:pt idx="38">
                  <c:v>-3027</c:v>
                </c:pt>
                <c:pt idx="39">
                  <c:v>-3021</c:v>
                </c:pt>
                <c:pt idx="40">
                  <c:v>-2921</c:v>
                </c:pt>
                <c:pt idx="41">
                  <c:v>-2785</c:v>
                </c:pt>
                <c:pt idx="42">
                  <c:v>-2780</c:v>
                </c:pt>
                <c:pt idx="43">
                  <c:v>-2779</c:v>
                </c:pt>
                <c:pt idx="44">
                  <c:v>-2779</c:v>
                </c:pt>
                <c:pt idx="45">
                  <c:v>-2718</c:v>
                </c:pt>
                <c:pt idx="46">
                  <c:v>-2712</c:v>
                </c:pt>
                <c:pt idx="47">
                  <c:v>-2496</c:v>
                </c:pt>
                <c:pt idx="48">
                  <c:v>-2484</c:v>
                </c:pt>
                <c:pt idx="49">
                  <c:v>-2423</c:v>
                </c:pt>
                <c:pt idx="50">
                  <c:v>-2411</c:v>
                </c:pt>
                <c:pt idx="51">
                  <c:v>-2255</c:v>
                </c:pt>
                <c:pt idx="52">
                  <c:v>-2169</c:v>
                </c:pt>
                <c:pt idx="53">
                  <c:v>-2108</c:v>
                </c:pt>
                <c:pt idx="54">
                  <c:v>-2089</c:v>
                </c:pt>
                <c:pt idx="55">
                  <c:v>-2041</c:v>
                </c:pt>
                <c:pt idx="56">
                  <c:v>-2040</c:v>
                </c:pt>
                <c:pt idx="57">
                  <c:v>-221</c:v>
                </c:pt>
                <c:pt idx="58">
                  <c:v>-154</c:v>
                </c:pt>
                <c:pt idx="59">
                  <c:v>-129</c:v>
                </c:pt>
                <c:pt idx="60">
                  <c:v>0</c:v>
                </c:pt>
                <c:pt idx="61">
                  <c:v>389</c:v>
                </c:pt>
                <c:pt idx="62">
                  <c:v>546</c:v>
                </c:pt>
                <c:pt idx="63">
                  <c:v>907</c:v>
                </c:pt>
                <c:pt idx="64">
                  <c:v>913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EA-4100-938E-EA8440B8D9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1E-3</c:v>
                  </c:pt>
                  <c:pt idx="64">
                    <c:v>1.41E-2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1E-3</c:v>
                  </c:pt>
                  <c:pt idx="64">
                    <c:v>1.41E-2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-6564</c:v>
                </c:pt>
                <c:pt idx="1">
                  <c:v>-6491</c:v>
                </c:pt>
                <c:pt idx="2">
                  <c:v>-5811</c:v>
                </c:pt>
                <c:pt idx="3">
                  <c:v>-5585</c:v>
                </c:pt>
                <c:pt idx="4">
                  <c:v>-5435</c:v>
                </c:pt>
                <c:pt idx="5">
                  <c:v>-5214</c:v>
                </c:pt>
                <c:pt idx="6">
                  <c:v>-5201</c:v>
                </c:pt>
                <c:pt idx="7">
                  <c:v>-5140</c:v>
                </c:pt>
                <c:pt idx="8">
                  <c:v>-5072</c:v>
                </c:pt>
                <c:pt idx="9">
                  <c:v>-5066</c:v>
                </c:pt>
                <c:pt idx="10">
                  <c:v>-5042</c:v>
                </c:pt>
                <c:pt idx="11">
                  <c:v>-5033</c:v>
                </c:pt>
                <c:pt idx="12">
                  <c:v>-4966</c:v>
                </c:pt>
                <c:pt idx="13">
                  <c:v>-4892</c:v>
                </c:pt>
                <c:pt idx="14">
                  <c:v>-4881</c:v>
                </c:pt>
                <c:pt idx="15">
                  <c:v>-4750</c:v>
                </c:pt>
                <c:pt idx="16">
                  <c:v>-4738</c:v>
                </c:pt>
                <c:pt idx="17">
                  <c:v>-4690</c:v>
                </c:pt>
                <c:pt idx="18">
                  <c:v>-4610</c:v>
                </c:pt>
                <c:pt idx="19">
                  <c:v>-4444</c:v>
                </c:pt>
                <c:pt idx="20">
                  <c:v>-4309</c:v>
                </c:pt>
                <c:pt idx="21">
                  <c:v>-4133</c:v>
                </c:pt>
                <c:pt idx="22">
                  <c:v>-4079</c:v>
                </c:pt>
                <c:pt idx="23">
                  <c:v>-4073</c:v>
                </c:pt>
                <c:pt idx="24">
                  <c:v>-4073</c:v>
                </c:pt>
                <c:pt idx="25">
                  <c:v>-4066</c:v>
                </c:pt>
                <c:pt idx="26">
                  <c:v>-4060</c:v>
                </c:pt>
                <c:pt idx="27">
                  <c:v>-4054</c:v>
                </c:pt>
                <c:pt idx="28">
                  <c:v>-3981</c:v>
                </c:pt>
                <c:pt idx="29">
                  <c:v>-3537</c:v>
                </c:pt>
                <c:pt idx="30">
                  <c:v>-3396</c:v>
                </c:pt>
                <c:pt idx="31">
                  <c:v>-3377</c:v>
                </c:pt>
                <c:pt idx="32">
                  <c:v>-3329</c:v>
                </c:pt>
                <c:pt idx="33">
                  <c:v>-3316</c:v>
                </c:pt>
                <c:pt idx="34">
                  <c:v>-3248</c:v>
                </c:pt>
                <c:pt idx="35">
                  <c:v>-3248</c:v>
                </c:pt>
                <c:pt idx="36">
                  <c:v>-3242</c:v>
                </c:pt>
                <c:pt idx="37">
                  <c:v>-3236</c:v>
                </c:pt>
                <c:pt idx="38">
                  <c:v>-3027</c:v>
                </c:pt>
                <c:pt idx="39">
                  <c:v>-3021</c:v>
                </c:pt>
                <c:pt idx="40">
                  <c:v>-2921</c:v>
                </c:pt>
                <c:pt idx="41">
                  <c:v>-2785</c:v>
                </c:pt>
                <c:pt idx="42">
                  <c:v>-2780</c:v>
                </c:pt>
                <c:pt idx="43">
                  <c:v>-2779</c:v>
                </c:pt>
                <c:pt idx="44">
                  <c:v>-2779</c:v>
                </c:pt>
                <c:pt idx="45">
                  <c:v>-2718</c:v>
                </c:pt>
                <c:pt idx="46">
                  <c:v>-2712</c:v>
                </c:pt>
                <c:pt idx="47">
                  <c:v>-2496</c:v>
                </c:pt>
                <c:pt idx="48">
                  <c:v>-2484</c:v>
                </c:pt>
                <c:pt idx="49">
                  <c:v>-2423</c:v>
                </c:pt>
                <c:pt idx="50">
                  <c:v>-2411</c:v>
                </c:pt>
                <c:pt idx="51">
                  <c:v>-2255</c:v>
                </c:pt>
                <c:pt idx="52">
                  <c:v>-2169</c:v>
                </c:pt>
                <c:pt idx="53">
                  <c:v>-2108</c:v>
                </c:pt>
                <c:pt idx="54">
                  <c:v>-2089</c:v>
                </c:pt>
                <c:pt idx="55">
                  <c:v>-2041</c:v>
                </c:pt>
                <c:pt idx="56">
                  <c:v>-2040</c:v>
                </c:pt>
                <c:pt idx="57">
                  <c:v>-221</c:v>
                </c:pt>
                <c:pt idx="58">
                  <c:v>-154</c:v>
                </c:pt>
                <c:pt idx="59">
                  <c:v>-129</c:v>
                </c:pt>
                <c:pt idx="60">
                  <c:v>0</c:v>
                </c:pt>
                <c:pt idx="61">
                  <c:v>389</c:v>
                </c:pt>
                <c:pt idx="62">
                  <c:v>546</c:v>
                </c:pt>
                <c:pt idx="63">
                  <c:v>907</c:v>
                </c:pt>
                <c:pt idx="64">
                  <c:v>913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1">
                  <c:v>2.7312999998684973E-2</c:v>
                </c:pt>
                <c:pt idx="62">
                  <c:v>3.7582000004476868E-2</c:v>
                </c:pt>
                <c:pt idx="63">
                  <c:v>4.9548999995749909E-2</c:v>
                </c:pt>
                <c:pt idx="64">
                  <c:v>5.0320999995165039E-2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EA-4100-938E-EA8440B8D9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1E-3</c:v>
                  </c:pt>
                  <c:pt idx="64">
                    <c:v>1.41E-2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1E-3</c:v>
                  </c:pt>
                  <c:pt idx="64">
                    <c:v>1.41E-2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-6564</c:v>
                </c:pt>
                <c:pt idx="1">
                  <c:v>-6491</c:v>
                </c:pt>
                <c:pt idx="2">
                  <c:v>-5811</c:v>
                </c:pt>
                <c:pt idx="3">
                  <c:v>-5585</c:v>
                </c:pt>
                <c:pt idx="4">
                  <c:v>-5435</c:v>
                </c:pt>
                <c:pt idx="5">
                  <c:v>-5214</c:v>
                </c:pt>
                <c:pt idx="6">
                  <c:v>-5201</c:v>
                </c:pt>
                <c:pt idx="7">
                  <c:v>-5140</c:v>
                </c:pt>
                <c:pt idx="8">
                  <c:v>-5072</c:v>
                </c:pt>
                <c:pt idx="9">
                  <c:v>-5066</c:v>
                </c:pt>
                <c:pt idx="10">
                  <c:v>-5042</c:v>
                </c:pt>
                <c:pt idx="11">
                  <c:v>-5033</c:v>
                </c:pt>
                <c:pt idx="12">
                  <c:v>-4966</c:v>
                </c:pt>
                <c:pt idx="13">
                  <c:v>-4892</c:v>
                </c:pt>
                <c:pt idx="14">
                  <c:v>-4881</c:v>
                </c:pt>
                <c:pt idx="15">
                  <c:v>-4750</c:v>
                </c:pt>
                <c:pt idx="16">
                  <c:v>-4738</c:v>
                </c:pt>
                <c:pt idx="17">
                  <c:v>-4690</c:v>
                </c:pt>
                <c:pt idx="18">
                  <c:v>-4610</c:v>
                </c:pt>
                <c:pt idx="19">
                  <c:v>-4444</c:v>
                </c:pt>
                <c:pt idx="20">
                  <c:v>-4309</c:v>
                </c:pt>
                <c:pt idx="21">
                  <c:v>-4133</c:v>
                </c:pt>
                <c:pt idx="22">
                  <c:v>-4079</c:v>
                </c:pt>
                <c:pt idx="23">
                  <c:v>-4073</c:v>
                </c:pt>
                <c:pt idx="24">
                  <c:v>-4073</c:v>
                </c:pt>
                <c:pt idx="25">
                  <c:v>-4066</c:v>
                </c:pt>
                <c:pt idx="26">
                  <c:v>-4060</c:v>
                </c:pt>
                <c:pt idx="27">
                  <c:v>-4054</c:v>
                </c:pt>
                <c:pt idx="28">
                  <c:v>-3981</c:v>
                </c:pt>
                <c:pt idx="29">
                  <c:v>-3537</c:v>
                </c:pt>
                <c:pt idx="30">
                  <c:v>-3396</c:v>
                </c:pt>
                <c:pt idx="31">
                  <c:v>-3377</c:v>
                </c:pt>
                <c:pt idx="32">
                  <c:v>-3329</c:v>
                </c:pt>
                <c:pt idx="33">
                  <c:v>-3316</c:v>
                </c:pt>
                <c:pt idx="34">
                  <c:v>-3248</c:v>
                </c:pt>
                <c:pt idx="35">
                  <c:v>-3248</c:v>
                </c:pt>
                <c:pt idx="36">
                  <c:v>-3242</c:v>
                </c:pt>
                <c:pt idx="37">
                  <c:v>-3236</c:v>
                </c:pt>
                <c:pt idx="38">
                  <c:v>-3027</c:v>
                </c:pt>
                <c:pt idx="39">
                  <c:v>-3021</c:v>
                </c:pt>
                <c:pt idx="40">
                  <c:v>-2921</c:v>
                </c:pt>
                <c:pt idx="41">
                  <c:v>-2785</c:v>
                </c:pt>
                <c:pt idx="42">
                  <c:v>-2780</c:v>
                </c:pt>
                <c:pt idx="43">
                  <c:v>-2779</c:v>
                </c:pt>
                <c:pt idx="44">
                  <c:v>-2779</c:v>
                </c:pt>
                <c:pt idx="45">
                  <c:v>-2718</c:v>
                </c:pt>
                <c:pt idx="46">
                  <c:v>-2712</c:v>
                </c:pt>
                <c:pt idx="47">
                  <c:v>-2496</c:v>
                </c:pt>
                <c:pt idx="48">
                  <c:v>-2484</c:v>
                </c:pt>
                <c:pt idx="49">
                  <c:v>-2423</c:v>
                </c:pt>
                <c:pt idx="50">
                  <c:v>-2411</c:v>
                </c:pt>
                <c:pt idx="51">
                  <c:v>-2255</c:v>
                </c:pt>
                <c:pt idx="52">
                  <c:v>-2169</c:v>
                </c:pt>
                <c:pt idx="53">
                  <c:v>-2108</c:v>
                </c:pt>
                <c:pt idx="54">
                  <c:v>-2089</c:v>
                </c:pt>
                <c:pt idx="55">
                  <c:v>-2041</c:v>
                </c:pt>
                <c:pt idx="56">
                  <c:v>-2040</c:v>
                </c:pt>
                <c:pt idx="57">
                  <c:v>-221</c:v>
                </c:pt>
                <c:pt idx="58">
                  <c:v>-154</c:v>
                </c:pt>
                <c:pt idx="59">
                  <c:v>-129</c:v>
                </c:pt>
                <c:pt idx="60">
                  <c:v>0</c:v>
                </c:pt>
                <c:pt idx="61">
                  <c:v>389</c:v>
                </c:pt>
                <c:pt idx="62">
                  <c:v>546</c:v>
                </c:pt>
                <c:pt idx="63">
                  <c:v>907</c:v>
                </c:pt>
                <c:pt idx="64">
                  <c:v>913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EA-4100-938E-EA8440B8D9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1E-3</c:v>
                  </c:pt>
                  <c:pt idx="64">
                    <c:v>1.41E-2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1E-3</c:v>
                  </c:pt>
                  <c:pt idx="64">
                    <c:v>1.41E-2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-6564</c:v>
                </c:pt>
                <c:pt idx="1">
                  <c:v>-6491</c:v>
                </c:pt>
                <c:pt idx="2">
                  <c:v>-5811</c:v>
                </c:pt>
                <c:pt idx="3">
                  <c:v>-5585</c:v>
                </c:pt>
                <c:pt idx="4">
                  <c:v>-5435</c:v>
                </c:pt>
                <c:pt idx="5">
                  <c:v>-5214</c:v>
                </c:pt>
                <c:pt idx="6">
                  <c:v>-5201</c:v>
                </c:pt>
                <c:pt idx="7">
                  <c:v>-5140</c:v>
                </c:pt>
                <c:pt idx="8">
                  <c:v>-5072</c:v>
                </c:pt>
                <c:pt idx="9">
                  <c:v>-5066</c:v>
                </c:pt>
                <c:pt idx="10">
                  <c:v>-5042</c:v>
                </c:pt>
                <c:pt idx="11">
                  <c:v>-5033</c:v>
                </c:pt>
                <c:pt idx="12">
                  <c:v>-4966</c:v>
                </c:pt>
                <c:pt idx="13">
                  <c:v>-4892</c:v>
                </c:pt>
                <c:pt idx="14">
                  <c:v>-4881</c:v>
                </c:pt>
                <c:pt idx="15">
                  <c:v>-4750</c:v>
                </c:pt>
                <c:pt idx="16">
                  <c:v>-4738</c:v>
                </c:pt>
                <c:pt idx="17">
                  <c:v>-4690</c:v>
                </c:pt>
                <c:pt idx="18">
                  <c:v>-4610</c:v>
                </c:pt>
                <c:pt idx="19">
                  <c:v>-4444</c:v>
                </c:pt>
                <c:pt idx="20">
                  <c:v>-4309</c:v>
                </c:pt>
                <c:pt idx="21">
                  <c:v>-4133</c:v>
                </c:pt>
                <c:pt idx="22">
                  <c:v>-4079</c:v>
                </c:pt>
                <c:pt idx="23">
                  <c:v>-4073</c:v>
                </c:pt>
                <c:pt idx="24">
                  <c:v>-4073</c:v>
                </c:pt>
                <c:pt idx="25">
                  <c:v>-4066</c:v>
                </c:pt>
                <c:pt idx="26">
                  <c:v>-4060</c:v>
                </c:pt>
                <c:pt idx="27">
                  <c:v>-4054</c:v>
                </c:pt>
                <c:pt idx="28">
                  <c:v>-3981</c:v>
                </c:pt>
                <c:pt idx="29">
                  <c:v>-3537</c:v>
                </c:pt>
                <c:pt idx="30">
                  <c:v>-3396</c:v>
                </c:pt>
                <c:pt idx="31">
                  <c:v>-3377</c:v>
                </c:pt>
                <c:pt idx="32">
                  <c:v>-3329</c:v>
                </c:pt>
                <c:pt idx="33">
                  <c:v>-3316</c:v>
                </c:pt>
                <c:pt idx="34">
                  <c:v>-3248</c:v>
                </c:pt>
                <c:pt idx="35">
                  <c:v>-3248</c:v>
                </c:pt>
                <c:pt idx="36">
                  <c:v>-3242</c:v>
                </c:pt>
                <c:pt idx="37">
                  <c:v>-3236</c:v>
                </c:pt>
                <c:pt idx="38">
                  <c:v>-3027</c:v>
                </c:pt>
                <c:pt idx="39">
                  <c:v>-3021</c:v>
                </c:pt>
                <c:pt idx="40">
                  <c:v>-2921</c:v>
                </c:pt>
                <c:pt idx="41">
                  <c:v>-2785</c:v>
                </c:pt>
                <c:pt idx="42">
                  <c:v>-2780</c:v>
                </c:pt>
                <c:pt idx="43">
                  <c:v>-2779</c:v>
                </c:pt>
                <c:pt idx="44">
                  <c:v>-2779</c:v>
                </c:pt>
                <c:pt idx="45">
                  <c:v>-2718</c:v>
                </c:pt>
                <c:pt idx="46">
                  <c:v>-2712</c:v>
                </c:pt>
                <c:pt idx="47">
                  <c:v>-2496</c:v>
                </c:pt>
                <c:pt idx="48">
                  <c:v>-2484</c:v>
                </c:pt>
                <c:pt idx="49">
                  <c:v>-2423</c:v>
                </c:pt>
                <c:pt idx="50">
                  <c:v>-2411</c:v>
                </c:pt>
                <c:pt idx="51">
                  <c:v>-2255</c:v>
                </c:pt>
                <c:pt idx="52">
                  <c:v>-2169</c:v>
                </c:pt>
                <c:pt idx="53">
                  <c:v>-2108</c:v>
                </c:pt>
                <c:pt idx="54">
                  <c:v>-2089</c:v>
                </c:pt>
                <c:pt idx="55">
                  <c:v>-2041</c:v>
                </c:pt>
                <c:pt idx="56">
                  <c:v>-2040</c:v>
                </c:pt>
                <c:pt idx="57">
                  <c:v>-221</c:v>
                </c:pt>
                <c:pt idx="58">
                  <c:v>-154</c:v>
                </c:pt>
                <c:pt idx="59">
                  <c:v>-129</c:v>
                </c:pt>
                <c:pt idx="60">
                  <c:v>0</c:v>
                </c:pt>
                <c:pt idx="61">
                  <c:v>389</c:v>
                </c:pt>
                <c:pt idx="62">
                  <c:v>546</c:v>
                </c:pt>
                <c:pt idx="63">
                  <c:v>907</c:v>
                </c:pt>
                <c:pt idx="64">
                  <c:v>913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EA-4100-938E-EA8440B8D9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1E-3</c:v>
                  </c:pt>
                  <c:pt idx="64">
                    <c:v>1.41E-2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1E-3</c:v>
                  </c:pt>
                  <c:pt idx="64">
                    <c:v>1.41E-2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-6564</c:v>
                </c:pt>
                <c:pt idx="1">
                  <c:v>-6491</c:v>
                </c:pt>
                <c:pt idx="2">
                  <c:v>-5811</c:v>
                </c:pt>
                <c:pt idx="3">
                  <c:v>-5585</c:v>
                </c:pt>
                <c:pt idx="4">
                  <c:v>-5435</c:v>
                </c:pt>
                <c:pt idx="5">
                  <c:v>-5214</c:v>
                </c:pt>
                <c:pt idx="6">
                  <c:v>-5201</c:v>
                </c:pt>
                <c:pt idx="7">
                  <c:v>-5140</c:v>
                </c:pt>
                <c:pt idx="8">
                  <c:v>-5072</c:v>
                </c:pt>
                <c:pt idx="9">
                  <c:v>-5066</c:v>
                </c:pt>
                <c:pt idx="10">
                  <c:v>-5042</c:v>
                </c:pt>
                <c:pt idx="11">
                  <c:v>-5033</c:v>
                </c:pt>
                <c:pt idx="12">
                  <c:v>-4966</c:v>
                </c:pt>
                <c:pt idx="13">
                  <c:v>-4892</c:v>
                </c:pt>
                <c:pt idx="14">
                  <c:v>-4881</c:v>
                </c:pt>
                <c:pt idx="15">
                  <c:v>-4750</c:v>
                </c:pt>
                <c:pt idx="16">
                  <c:v>-4738</c:v>
                </c:pt>
                <c:pt idx="17">
                  <c:v>-4690</c:v>
                </c:pt>
                <c:pt idx="18">
                  <c:v>-4610</c:v>
                </c:pt>
                <c:pt idx="19">
                  <c:v>-4444</c:v>
                </c:pt>
                <c:pt idx="20">
                  <c:v>-4309</c:v>
                </c:pt>
                <c:pt idx="21">
                  <c:v>-4133</c:v>
                </c:pt>
                <c:pt idx="22">
                  <c:v>-4079</c:v>
                </c:pt>
                <c:pt idx="23">
                  <c:v>-4073</c:v>
                </c:pt>
                <c:pt idx="24">
                  <c:v>-4073</c:v>
                </c:pt>
                <c:pt idx="25">
                  <c:v>-4066</c:v>
                </c:pt>
                <c:pt idx="26">
                  <c:v>-4060</c:v>
                </c:pt>
                <c:pt idx="27">
                  <c:v>-4054</c:v>
                </c:pt>
                <c:pt idx="28">
                  <c:v>-3981</c:v>
                </c:pt>
                <c:pt idx="29">
                  <c:v>-3537</c:v>
                </c:pt>
                <c:pt idx="30">
                  <c:v>-3396</c:v>
                </c:pt>
                <c:pt idx="31">
                  <c:v>-3377</c:v>
                </c:pt>
                <c:pt idx="32">
                  <c:v>-3329</c:v>
                </c:pt>
                <c:pt idx="33">
                  <c:v>-3316</c:v>
                </c:pt>
                <c:pt idx="34">
                  <c:v>-3248</c:v>
                </c:pt>
                <c:pt idx="35">
                  <c:v>-3248</c:v>
                </c:pt>
                <c:pt idx="36">
                  <c:v>-3242</c:v>
                </c:pt>
                <c:pt idx="37">
                  <c:v>-3236</c:v>
                </c:pt>
                <c:pt idx="38">
                  <c:v>-3027</c:v>
                </c:pt>
                <c:pt idx="39">
                  <c:v>-3021</c:v>
                </c:pt>
                <c:pt idx="40">
                  <c:v>-2921</c:v>
                </c:pt>
                <c:pt idx="41">
                  <c:v>-2785</c:v>
                </c:pt>
                <c:pt idx="42">
                  <c:v>-2780</c:v>
                </c:pt>
                <c:pt idx="43">
                  <c:v>-2779</c:v>
                </c:pt>
                <c:pt idx="44">
                  <c:v>-2779</c:v>
                </c:pt>
                <c:pt idx="45">
                  <c:v>-2718</c:v>
                </c:pt>
                <c:pt idx="46">
                  <c:v>-2712</c:v>
                </c:pt>
                <c:pt idx="47">
                  <c:v>-2496</c:v>
                </c:pt>
                <c:pt idx="48">
                  <c:v>-2484</c:v>
                </c:pt>
                <c:pt idx="49">
                  <c:v>-2423</c:v>
                </c:pt>
                <c:pt idx="50">
                  <c:v>-2411</c:v>
                </c:pt>
                <c:pt idx="51">
                  <c:v>-2255</c:v>
                </c:pt>
                <c:pt idx="52">
                  <c:v>-2169</c:v>
                </c:pt>
                <c:pt idx="53">
                  <c:v>-2108</c:v>
                </c:pt>
                <c:pt idx="54">
                  <c:v>-2089</c:v>
                </c:pt>
                <c:pt idx="55">
                  <c:v>-2041</c:v>
                </c:pt>
                <c:pt idx="56">
                  <c:v>-2040</c:v>
                </c:pt>
                <c:pt idx="57">
                  <c:v>-221</c:v>
                </c:pt>
                <c:pt idx="58">
                  <c:v>-154</c:v>
                </c:pt>
                <c:pt idx="59">
                  <c:v>-129</c:v>
                </c:pt>
                <c:pt idx="60">
                  <c:v>0</c:v>
                </c:pt>
                <c:pt idx="61">
                  <c:v>389</c:v>
                </c:pt>
                <c:pt idx="62">
                  <c:v>546</c:v>
                </c:pt>
                <c:pt idx="63">
                  <c:v>907</c:v>
                </c:pt>
                <c:pt idx="64">
                  <c:v>913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EA-4100-938E-EA8440B8D9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-6564</c:v>
                </c:pt>
                <c:pt idx="1">
                  <c:v>-6491</c:v>
                </c:pt>
                <c:pt idx="2">
                  <c:v>-5811</c:v>
                </c:pt>
                <c:pt idx="3">
                  <c:v>-5585</c:v>
                </c:pt>
                <c:pt idx="4">
                  <c:v>-5435</c:v>
                </c:pt>
                <c:pt idx="5">
                  <c:v>-5214</c:v>
                </c:pt>
                <c:pt idx="6">
                  <c:v>-5201</c:v>
                </c:pt>
                <c:pt idx="7">
                  <c:v>-5140</c:v>
                </c:pt>
                <c:pt idx="8">
                  <c:v>-5072</c:v>
                </c:pt>
                <c:pt idx="9">
                  <c:v>-5066</c:v>
                </c:pt>
                <c:pt idx="10">
                  <c:v>-5042</c:v>
                </c:pt>
                <c:pt idx="11">
                  <c:v>-5033</c:v>
                </c:pt>
                <c:pt idx="12">
                  <c:v>-4966</c:v>
                </c:pt>
                <c:pt idx="13">
                  <c:v>-4892</c:v>
                </c:pt>
                <c:pt idx="14">
                  <c:v>-4881</c:v>
                </c:pt>
                <c:pt idx="15">
                  <c:v>-4750</c:v>
                </c:pt>
                <c:pt idx="16">
                  <c:v>-4738</c:v>
                </c:pt>
                <c:pt idx="17">
                  <c:v>-4690</c:v>
                </c:pt>
                <c:pt idx="18">
                  <c:v>-4610</c:v>
                </c:pt>
                <c:pt idx="19">
                  <c:v>-4444</c:v>
                </c:pt>
                <c:pt idx="20">
                  <c:v>-4309</c:v>
                </c:pt>
                <c:pt idx="21">
                  <c:v>-4133</c:v>
                </c:pt>
                <c:pt idx="22">
                  <c:v>-4079</c:v>
                </c:pt>
                <c:pt idx="23">
                  <c:v>-4073</c:v>
                </c:pt>
                <c:pt idx="24">
                  <c:v>-4073</c:v>
                </c:pt>
                <c:pt idx="25">
                  <c:v>-4066</c:v>
                </c:pt>
                <c:pt idx="26">
                  <c:v>-4060</c:v>
                </c:pt>
                <c:pt idx="27">
                  <c:v>-4054</c:v>
                </c:pt>
                <c:pt idx="28">
                  <c:v>-3981</c:v>
                </c:pt>
                <c:pt idx="29">
                  <c:v>-3537</c:v>
                </c:pt>
                <c:pt idx="30">
                  <c:v>-3396</c:v>
                </c:pt>
                <c:pt idx="31">
                  <c:v>-3377</c:v>
                </c:pt>
                <c:pt idx="32">
                  <c:v>-3329</c:v>
                </c:pt>
                <c:pt idx="33">
                  <c:v>-3316</c:v>
                </c:pt>
                <c:pt idx="34">
                  <c:v>-3248</c:v>
                </c:pt>
                <c:pt idx="35">
                  <c:v>-3248</c:v>
                </c:pt>
                <c:pt idx="36">
                  <c:v>-3242</c:v>
                </c:pt>
                <c:pt idx="37">
                  <c:v>-3236</c:v>
                </c:pt>
                <c:pt idx="38">
                  <c:v>-3027</c:v>
                </c:pt>
                <c:pt idx="39">
                  <c:v>-3021</c:v>
                </c:pt>
                <c:pt idx="40">
                  <c:v>-2921</c:v>
                </c:pt>
                <c:pt idx="41">
                  <c:v>-2785</c:v>
                </c:pt>
                <c:pt idx="42">
                  <c:v>-2780</c:v>
                </c:pt>
                <c:pt idx="43">
                  <c:v>-2779</c:v>
                </c:pt>
                <c:pt idx="44">
                  <c:v>-2779</c:v>
                </c:pt>
                <c:pt idx="45">
                  <c:v>-2718</c:v>
                </c:pt>
                <c:pt idx="46">
                  <c:v>-2712</c:v>
                </c:pt>
                <c:pt idx="47">
                  <c:v>-2496</c:v>
                </c:pt>
                <c:pt idx="48">
                  <c:v>-2484</c:v>
                </c:pt>
                <c:pt idx="49">
                  <c:v>-2423</c:v>
                </c:pt>
                <c:pt idx="50">
                  <c:v>-2411</c:v>
                </c:pt>
                <c:pt idx="51">
                  <c:v>-2255</c:v>
                </c:pt>
                <c:pt idx="52">
                  <c:v>-2169</c:v>
                </c:pt>
                <c:pt idx="53">
                  <c:v>-2108</c:v>
                </c:pt>
                <c:pt idx="54">
                  <c:v>-2089</c:v>
                </c:pt>
                <c:pt idx="55">
                  <c:v>-2041</c:v>
                </c:pt>
                <c:pt idx="56">
                  <c:v>-2040</c:v>
                </c:pt>
                <c:pt idx="57">
                  <c:v>-221</c:v>
                </c:pt>
                <c:pt idx="58">
                  <c:v>-154</c:v>
                </c:pt>
                <c:pt idx="59">
                  <c:v>-129</c:v>
                </c:pt>
                <c:pt idx="60">
                  <c:v>0</c:v>
                </c:pt>
                <c:pt idx="61">
                  <c:v>389</c:v>
                </c:pt>
                <c:pt idx="62">
                  <c:v>546</c:v>
                </c:pt>
                <c:pt idx="63">
                  <c:v>907</c:v>
                </c:pt>
                <c:pt idx="64">
                  <c:v>913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51">
                  <c:v>-0.12018841693897149</c:v>
                </c:pt>
                <c:pt idx="52">
                  <c:v>-0.11547791608376397</c:v>
                </c:pt>
                <c:pt idx="53">
                  <c:v>-0.11213674687251211</c:v>
                </c:pt>
                <c:pt idx="54">
                  <c:v>-0.11109605482310581</c:v>
                </c:pt>
                <c:pt idx="55">
                  <c:v>-0.1084669380667109</c:v>
                </c:pt>
                <c:pt idx="56">
                  <c:v>-0.10841216480095267</c:v>
                </c:pt>
                <c:pt idx="57">
                  <c:v>-8.7795943867375985E-3</c:v>
                </c:pt>
                <c:pt idx="58">
                  <c:v>-5.1097855809363844E-3</c:v>
                </c:pt>
                <c:pt idx="59">
                  <c:v>-3.7404539369807069E-3</c:v>
                </c:pt>
                <c:pt idx="60">
                  <c:v>3.3252973458305878E-3</c:v>
                </c:pt>
                <c:pt idx="61">
                  <c:v>2.4632097725780927E-2</c:v>
                </c:pt>
                <c:pt idx="62">
                  <c:v>3.3231500449822579E-2</c:v>
                </c:pt>
                <c:pt idx="63">
                  <c:v>5.300464938854256E-2</c:v>
                </c:pt>
                <c:pt idx="64">
                  <c:v>5.333328898309192E-2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EA-4100-938E-EA8440B8D96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-6564</c:v>
                </c:pt>
                <c:pt idx="1">
                  <c:v>-6491</c:v>
                </c:pt>
                <c:pt idx="2">
                  <c:v>-5811</c:v>
                </c:pt>
                <c:pt idx="3">
                  <c:v>-5585</c:v>
                </c:pt>
                <c:pt idx="4">
                  <c:v>-5435</c:v>
                </c:pt>
                <c:pt idx="5">
                  <c:v>-5214</c:v>
                </c:pt>
                <c:pt idx="6">
                  <c:v>-5201</c:v>
                </c:pt>
                <c:pt idx="7">
                  <c:v>-5140</c:v>
                </c:pt>
                <c:pt idx="8">
                  <c:v>-5072</c:v>
                </c:pt>
                <c:pt idx="9">
                  <c:v>-5066</c:v>
                </c:pt>
                <c:pt idx="10">
                  <c:v>-5042</c:v>
                </c:pt>
                <c:pt idx="11">
                  <c:v>-5033</c:v>
                </c:pt>
                <c:pt idx="12">
                  <c:v>-4966</c:v>
                </c:pt>
                <c:pt idx="13">
                  <c:v>-4892</c:v>
                </c:pt>
                <c:pt idx="14">
                  <c:v>-4881</c:v>
                </c:pt>
                <c:pt idx="15">
                  <c:v>-4750</c:v>
                </c:pt>
                <c:pt idx="16">
                  <c:v>-4738</c:v>
                </c:pt>
                <c:pt idx="17">
                  <c:v>-4690</c:v>
                </c:pt>
                <c:pt idx="18">
                  <c:v>-4610</c:v>
                </c:pt>
                <c:pt idx="19">
                  <c:v>-4444</c:v>
                </c:pt>
                <c:pt idx="20">
                  <c:v>-4309</c:v>
                </c:pt>
                <c:pt idx="21">
                  <c:v>-4133</c:v>
                </c:pt>
                <c:pt idx="22">
                  <c:v>-4079</c:v>
                </c:pt>
                <c:pt idx="23">
                  <c:v>-4073</c:v>
                </c:pt>
                <c:pt idx="24">
                  <c:v>-4073</c:v>
                </c:pt>
                <c:pt idx="25">
                  <c:v>-4066</c:v>
                </c:pt>
                <c:pt idx="26">
                  <c:v>-4060</c:v>
                </c:pt>
                <c:pt idx="27">
                  <c:v>-4054</c:v>
                </c:pt>
                <c:pt idx="28">
                  <c:v>-3981</c:v>
                </c:pt>
                <c:pt idx="29">
                  <c:v>-3537</c:v>
                </c:pt>
                <c:pt idx="30">
                  <c:v>-3396</c:v>
                </c:pt>
                <c:pt idx="31">
                  <c:v>-3377</c:v>
                </c:pt>
                <c:pt idx="32">
                  <c:v>-3329</c:v>
                </c:pt>
                <c:pt idx="33">
                  <c:v>-3316</c:v>
                </c:pt>
                <c:pt idx="34">
                  <c:v>-3248</c:v>
                </c:pt>
                <c:pt idx="35">
                  <c:v>-3248</c:v>
                </c:pt>
                <c:pt idx="36">
                  <c:v>-3242</c:v>
                </c:pt>
                <c:pt idx="37">
                  <c:v>-3236</c:v>
                </c:pt>
                <c:pt idx="38">
                  <c:v>-3027</c:v>
                </c:pt>
                <c:pt idx="39">
                  <c:v>-3021</c:v>
                </c:pt>
                <c:pt idx="40">
                  <c:v>-2921</c:v>
                </c:pt>
                <c:pt idx="41">
                  <c:v>-2785</c:v>
                </c:pt>
                <c:pt idx="42">
                  <c:v>-2780</c:v>
                </c:pt>
                <c:pt idx="43">
                  <c:v>-2779</c:v>
                </c:pt>
                <c:pt idx="44">
                  <c:v>-2779</c:v>
                </c:pt>
                <c:pt idx="45">
                  <c:v>-2718</c:v>
                </c:pt>
                <c:pt idx="46">
                  <c:v>-2712</c:v>
                </c:pt>
                <c:pt idx="47">
                  <c:v>-2496</c:v>
                </c:pt>
                <c:pt idx="48">
                  <c:v>-2484</c:v>
                </c:pt>
                <c:pt idx="49">
                  <c:v>-2423</c:v>
                </c:pt>
                <c:pt idx="50">
                  <c:v>-2411</c:v>
                </c:pt>
                <c:pt idx="51">
                  <c:v>-2255</c:v>
                </c:pt>
                <c:pt idx="52">
                  <c:v>-2169</c:v>
                </c:pt>
                <c:pt idx="53">
                  <c:v>-2108</c:v>
                </c:pt>
                <c:pt idx="54">
                  <c:v>-2089</c:v>
                </c:pt>
                <c:pt idx="55">
                  <c:v>-2041</c:v>
                </c:pt>
                <c:pt idx="56">
                  <c:v>-2040</c:v>
                </c:pt>
                <c:pt idx="57">
                  <c:v>-221</c:v>
                </c:pt>
                <c:pt idx="58">
                  <c:v>-154</c:v>
                </c:pt>
                <c:pt idx="59">
                  <c:v>-129</c:v>
                </c:pt>
                <c:pt idx="60">
                  <c:v>0</c:v>
                </c:pt>
                <c:pt idx="61">
                  <c:v>389</c:v>
                </c:pt>
                <c:pt idx="62">
                  <c:v>546</c:v>
                </c:pt>
                <c:pt idx="63">
                  <c:v>907</c:v>
                </c:pt>
                <c:pt idx="64">
                  <c:v>913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EA-4100-938E-EA8440B8D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941072"/>
        <c:axId val="1"/>
      </c:scatterChart>
      <c:valAx>
        <c:axId val="514941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941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34BD3C-B4DC-2939-2869-7A5490028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93" TargetMode="External"/><Relationship Id="rId2" Type="http://schemas.openxmlformats.org/officeDocument/2006/relationships/hyperlink" Target="http://www.bav-astro.de/sfs/BAVM_link.php?BAVMnr=131" TargetMode="External"/><Relationship Id="rId1" Type="http://schemas.openxmlformats.org/officeDocument/2006/relationships/hyperlink" Target="http://www.bav-astro.de/LkDB/index.php?lang=en&amp;sprache_dial=en" TargetMode="External"/><Relationship Id="rId5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vsolj.cetus-net.org/vsoljno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69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44</v>
      </c>
      <c r="F1" s="31" t="s">
        <v>41</v>
      </c>
      <c r="G1" s="32">
        <v>0</v>
      </c>
      <c r="H1" s="33"/>
      <c r="I1" s="34" t="s">
        <v>42</v>
      </c>
      <c r="J1" s="35" t="s">
        <v>41</v>
      </c>
      <c r="K1" s="36">
        <v>21.19594</v>
      </c>
      <c r="L1" s="37">
        <v>-4.0632000000000001</v>
      </c>
      <c r="M1" s="38">
        <v>52501.47</v>
      </c>
      <c r="N1" s="38">
        <v>4.8377829999999999</v>
      </c>
      <c r="O1" s="34" t="s">
        <v>43</v>
      </c>
    </row>
    <row r="2" spans="1:15">
      <c r="A2" t="s">
        <v>23</v>
      </c>
      <c r="B2" t="s">
        <v>43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51877.419000000002</v>
      </c>
      <c r="D4" s="28">
        <v>4.8377610000000004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58">
        <f>M1</f>
        <v>52501.47</v>
      </c>
      <c r="D7" s="34" t="s">
        <v>45</v>
      </c>
    </row>
    <row r="8" spans="1:15">
      <c r="A8" t="s">
        <v>3</v>
      </c>
      <c r="C8" s="58">
        <f>N1</f>
        <v>4.8377829999999999</v>
      </c>
      <c r="D8" s="29" t="str">
        <f>D7</f>
        <v>Kreiner</v>
      </c>
    </row>
    <row r="9" spans="1:15">
      <c r="A9" s="24" t="s">
        <v>32</v>
      </c>
      <c r="C9" s="25">
        <v>78</v>
      </c>
      <c r="D9" s="22" t="str">
        <f>"F"&amp;C9</f>
        <v>F78</v>
      </c>
      <c r="E9" s="23" t="str">
        <f>"G"&amp;C9</f>
        <v>G78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3.3252973458305878E-3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5.477326575822709E-5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56918.41921228898</v>
      </c>
      <c r="E15" s="14" t="s">
        <v>34</v>
      </c>
      <c r="F15" s="39">
        <v>1</v>
      </c>
    </row>
    <row r="16" spans="1:15">
      <c r="A16" s="16" t="s">
        <v>4</v>
      </c>
      <c r="B16" s="10"/>
      <c r="C16" s="17">
        <f ca="1">+C8+C12</f>
        <v>4.8378377732657585</v>
      </c>
      <c r="E16" s="14" t="s">
        <v>30</v>
      </c>
      <c r="F16" s="40">
        <f ca="1">NOW()+15018.5+$C$5/24</f>
        <v>60320.773844907402</v>
      </c>
    </row>
    <row r="17" spans="1:18" ht="13.5" thickBot="1">
      <c r="A17" s="14" t="s">
        <v>27</v>
      </c>
      <c r="B17" s="10"/>
      <c r="C17" s="10">
        <f>COUNT(C21:C2191)</f>
        <v>65</v>
      </c>
      <c r="E17" s="14" t="s">
        <v>35</v>
      </c>
      <c r="F17" s="15">
        <f ca="1">ROUND(2*(F16-$C$7)/$C$8,0)/2+F15</f>
        <v>1617.5</v>
      </c>
    </row>
    <row r="18" spans="1:18" ht="14.25" thickTop="1" thickBot="1">
      <c r="A18" s="16" t="s">
        <v>5</v>
      </c>
      <c r="B18" s="10"/>
      <c r="C18" s="19">
        <f ca="1">+C15</f>
        <v>56918.41921228898</v>
      </c>
      <c r="D18" s="20">
        <f ca="1">+C16</f>
        <v>4.8378377732657585</v>
      </c>
      <c r="E18" s="14" t="s">
        <v>36</v>
      </c>
      <c r="F18" s="23">
        <f ca="1">ROUND(2*(F16-$C$15)/$C$16,0)/2+F15</f>
        <v>704.5</v>
      </c>
    </row>
    <row r="19" spans="1:18" ht="13.5" thickTop="1">
      <c r="E19" s="14" t="s">
        <v>31</v>
      </c>
      <c r="F19" s="18">
        <f ca="1">+$C$15+$C$16*F18-15018.5-$C$5/24</f>
        <v>45308.571756888043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s="23" t="s">
        <v>63</v>
      </c>
      <c r="B21" s="3" t="s">
        <v>49</v>
      </c>
      <c r="C21" s="8">
        <v>20746.37</v>
      </c>
      <c r="D21" s="8" t="s">
        <v>38</v>
      </c>
      <c r="E21">
        <f t="shared" ref="E21:E52" si="0">+(C21-C$7)/C$8</f>
        <v>-6563.9777559266304</v>
      </c>
      <c r="F21">
        <f t="shared" ref="F21:F52" si="1">ROUND(2*E21,0)/2</f>
        <v>-6564</v>
      </c>
      <c r="G21">
        <f t="shared" ref="G21:G52" si="2">+C21-(C$7+F21*C$8)</f>
        <v>0.10761199999615201</v>
      </c>
      <c r="I21">
        <f t="shared" ref="I21:I52" si="3">+G21</f>
        <v>0.10761199999615201</v>
      </c>
      <c r="Q21" s="2">
        <f t="shared" ref="Q21:Q52" si="4">+C21-15018.5</f>
        <v>5727.869999999999</v>
      </c>
    </row>
    <row r="22" spans="1:18">
      <c r="A22" s="23" t="s">
        <v>63</v>
      </c>
      <c r="B22" s="3" t="s">
        <v>49</v>
      </c>
      <c r="C22" s="8">
        <v>21099.37</v>
      </c>
      <c r="D22" s="8" t="s">
        <v>38</v>
      </c>
      <c r="E22">
        <f t="shared" si="0"/>
        <v>-6491.0104483810046</v>
      </c>
      <c r="F22">
        <f t="shared" si="1"/>
        <v>-6491</v>
      </c>
      <c r="G22">
        <f t="shared" si="2"/>
        <v>-5.0547000002552522E-2</v>
      </c>
      <c r="I22">
        <f t="shared" si="3"/>
        <v>-5.0547000002552522E-2</v>
      </c>
      <c r="Q22" s="2">
        <f t="shared" si="4"/>
        <v>6080.869999999999</v>
      </c>
    </row>
    <row r="23" spans="1:18">
      <c r="A23" s="23" t="s">
        <v>63</v>
      </c>
      <c r="B23" s="3" t="s">
        <v>49</v>
      </c>
      <c r="C23" s="8">
        <v>24389.4</v>
      </c>
      <c r="D23" s="8" t="s">
        <v>38</v>
      </c>
      <c r="E23">
        <f t="shared" si="0"/>
        <v>-5810.940672618015</v>
      </c>
      <c r="F23">
        <f t="shared" si="1"/>
        <v>-5811</v>
      </c>
      <c r="G23">
        <f t="shared" si="2"/>
        <v>0.28701300000102492</v>
      </c>
      <c r="I23">
        <f t="shared" si="3"/>
        <v>0.28701300000102492</v>
      </c>
      <c r="Q23" s="2">
        <f t="shared" si="4"/>
        <v>9370.9000000000015</v>
      </c>
    </row>
    <row r="24" spans="1:18">
      <c r="A24" s="23" t="s">
        <v>74</v>
      </c>
      <c r="B24" s="3" t="s">
        <v>49</v>
      </c>
      <c r="C24" s="8">
        <v>25482.641</v>
      </c>
      <c r="D24" s="8" t="s">
        <v>38</v>
      </c>
      <c r="E24">
        <f t="shared" si="0"/>
        <v>-5584.9609211492125</v>
      </c>
      <c r="F24">
        <f t="shared" si="1"/>
        <v>-5585</v>
      </c>
      <c r="G24">
        <f t="shared" si="2"/>
        <v>0.18905499999891617</v>
      </c>
      <c r="I24">
        <f t="shared" si="3"/>
        <v>0.18905499999891617</v>
      </c>
      <c r="Q24" s="2">
        <f t="shared" si="4"/>
        <v>10464.141</v>
      </c>
    </row>
    <row r="25" spans="1:18">
      <c r="A25" s="23" t="s">
        <v>63</v>
      </c>
      <c r="B25" s="3" t="s">
        <v>49</v>
      </c>
      <c r="C25" s="8">
        <v>26208.35</v>
      </c>
      <c r="D25" s="8" t="s">
        <v>38</v>
      </c>
      <c r="E25">
        <f t="shared" si="0"/>
        <v>-5434.9523325043729</v>
      </c>
      <c r="F25">
        <f t="shared" si="1"/>
        <v>-5435</v>
      </c>
      <c r="G25">
        <f t="shared" si="2"/>
        <v>0.23060499999701278</v>
      </c>
      <c r="I25">
        <f t="shared" si="3"/>
        <v>0.23060499999701278</v>
      </c>
      <c r="Q25" s="2">
        <f t="shared" si="4"/>
        <v>11189.849999999999</v>
      </c>
    </row>
    <row r="26" spans="1:18">
      <c r="A26" s="23" t="s">
        <v>81</v>
      </c>
      <c r="B26" s="3" t="s">
        <v>49</v>
      </c>
      <c r="C26" s="8">
        <v>27277.49</v>
      </c>
      <c r="D26" s="8" t="s">
        <v>38</v>
      </c>
      <c r="E26">
        <f t="shared" si="0"/>
        <v>-5213.9544084552781</v>
      </c>
      <c r="F26">
        <f t="shared" si="1"/>
        <v>-5214</v>
      </c>
      <c r="G26">
        <f t="shared" si="2"/>
        <v>0.22056199999860837</v>
      </c>
      <c r="I26">
        <f t="shared" si="3"/>
        <v>0.22056199999860837</v>
      </c>
      <c r="Q26" s="2">
        <f t="shared" si="4"/>
        <v>12258.990000000002</v>
      </c>
    </row>
    <row r="27" spans="1:18">
      <c r="A27" s="23" t="s">
        <v>87</v>
      </c>
      <c r="B27" s="3" t="s">
        <v>49</v>
      </c>
      <c r="C27" s="8">
        <v>27340.35</v>
      </c>
      <c r="D27" s="8" t="s">
        <v>38</v>
      </c>
      <c r="E27">
        <f t="shared" si="0"/>
        <v>-5200.9608533495621</v>
      </c>
      <c r="F27">
        <f t="shared" si="1"/>
        <v>-5201</v>
      </c>
      <c r="G27">
        <f t="shared" si="2"/>
        <v>0.18938299999717856</v>
      </c>
      <c r="I27">
        <f t="shared" si="3"/>
        <v>0.18938299999717856</v>
      </c>
      <c r="Q27" s="2">
        <f t="shared" si="4"/>
        <v>12321.849999999999</v>
      </c>
    </row>
    <row r="28" spans="1:18">
      <c r="A28" s="23" t="s">
        <v>81</v>
      </c>
      <c r="B28" s="3" t="s">
        <v>49</v>
      </c>
      <c r="C28" s="8">
        <v>27635.51</v>
      </c>
      <c r="D28" s="8" t="s">
        <v>38</v>
      </c>
      <c r="E28">
        <f t="shared" si="0"/>
        <v>-5139.9494355162278</v>
      </c>
      <c r="F28">
        <f t="shared" si="1"/>
        <v>-5140</v>
      </c>
      <c r="G28">
        <f t="shared" si="2"/>
        <v>0.24461999999766704</v>
      </c>
      <c r="I28">
        <f t="shared" si="3"/>
        <v>0.24461999999766704</v>
      </c>
      <c r="Q28" s="2">
        <f t="shared" si="4"/>
        <v>12617.009999999998</v>
      </c>
    </row>
    <row r="29" spans="1:18">
      <c r="A29" s="23" t="s">
        <v>95</v>
      </c>
      <c r="B29" s="3" t="s">
        <v>49</v>
      </c>
      <c r="C29" s="8">
        <v>27964.402999999998</v>
      </c>
      <c r="D29" s="8" t="s">
        <v>38</v>
      </c>
      <c r="E29">
        <f t="shared" si="0"/>
        <v>-5071.9651956278331</v>
      </c>
      <c r="F29">
        <f t="shared" si="1"/>
        <v>-5072</v>
      </c>
      <c r="G29">
        <f t="shared" si="2"/>
        <v>0.1683759999978065</v>
      </c>
      <c r="I29">
        <f t="shared" si="3"/>
        <v>0.1683759999978065</v>
      </c>
      <c r="Q29" s="2">
        <f t="shared" si="4"/>
        <v>12945.902999999998</v>
      </c>
    </row>
    <row r="30" spans="1:18">
      <c r="A30" s="23" t="s">
        <v>95</v>
      </c>
      <c r="B30" s="3" t="s">
        <v>49</v>
      </c>
      <c r="C30" s="8">
        <v>27993.432000000001</v>
      </c>
      <c r="D30" s="8" t="s">
        <v>38</v>
      </c>
      <c r="E30">
        <f t="shared" si="0"/>
        <v>-5065.9647197900358</v>
      </c>
      <c r="F30">
        <f t="shared" si="1"/>
        <v>-5066</v>
      </c>
      <c r="G30">
        <f t="shared" si="2"/>
        <v>0.17067799999858835</v>
      </c>
      <c r="I30">
        <f t="shared" si="3"/>
        <v>0.17067799999858835</v>
      </c>
      <c r="Q30" s="2">
        <f t="shared" si="4"/>
        <v>12974.932000000001</v>
      </c>
    </row>
    <row r="31" spans="1:18">
      <c r="A31" s="23" t="s">
        <v>95</v>
      </c>
      <c r="B31" s="3" t="s">
        <v>49</v>
      </c>
      <c r="C31" s="8">
        <v>28109.535</v>
      </c>
      <c r="D31" s="8" t="s">
        <v>38</v>
      </c>
      <c r="E31">
        <f t="shared" si="0"/>
        <v>-5041.9655036201502</v>
      </c>
      <c r="F31">
        <f t="shared" si="1"/>
        <v>-5042</v>
      </c>
      <c r="G31">
        <f t="shared" si="2"/>
        <v>0.16688599999906728</v>
      </c>
      <c r="I31">
        <f t="shared" si="3"/>
        <v>0.16688599999906728</v>
      </c>
      <c r="Q31" s="2">
        <f t="shared" si="4"/>
        <v>13091.035</v>
      </c>
    </row>
    <row r="32" spans="1:18">
      <c r="A32" s="23" t="s">
        <v>95</v>
      </c>
      <c r="B32" s="3" t="s">
        <v>49</v>
      </c>
      <c r="C32" s="8">
        <v>28153.077000000001</v>
      </c>
      <c r="D32" s="8" t="s">
        <v>38</v>
      </c>
      <c r="E32">
        <f t="shared" si="0"/>
        <v>-5032.965099922837</v>
      </c>
      <c r="F32">
        <f t="shared" si="1"/>
        <v>-5033</v>
      </c>
      <c r="G32">
        <f t="shared" si="2"/>
        <v>0.16883899999811547</v>
      </c>
      <c r="I32">
        <f t="shared" si="3"/>
        <v>0.16883899999811547</v>
      </c>
      <c r="Q32" s="2">
        <f t="shared" si="4"/>
        <v>13134.577000000001</v>
      </c>
    </row>
    <row r="33" spans="1:17">
      <c r="A33" s="23" t="s">
        <v>95</v>
      </c>
      <c r="B33" s="3" t="s">
        <v>49</v>
      </c>
      <c r="C33" s="8">
        <v>28477.198</v>
      </c>
      <c r="D33" s="8" t="s">
        <v>38</v>
      </c>
      <c r="E33">
        <f t="shared" si="0"/>
        <v>-4965.9672622769567</v>
      </c>
      <c r="F33">
        <f t="shared" si="1"/>
        <v>-4966</v>
      </c>
      <c r="G33">
        <f t="shared" si="2"/>
        <v>0.15837800000008428</v>
      </c>
      <c r="I33">
        <f t="shared" si="3"/>
        <v>0.15837800000008428</v>
      </c>
      <c r="Q33" s="2">
        <f t="shared" si="4"/>
        <v>13458.698</v>
      </c>
    </row>
    <row r="34" spans="1:17">
      <c r="A34" s="23" t="s">
        <v>95</v>
      </c>
      <c r="B34" s="3" t="s">
        <v>49</v>
      </c>
      <c r="C34" s="8">
        <v>28835.17</v>
      </c>
      <c r="D34" s="8" t="s">
        <v>38</v>
      </c>
      <c r="E34">
        <f t="shared" si="0"/>
        <v>-4891.9722112380823</v>
      </c>
      <c r="F34">
        <f t="shared" si="1"/>
        <v>-4892</v>
      </c>
      <c r="G34">
        <f t="shared" si="2"/>
        <v>0.13443599999664002</v>
      </c>
      <c r="I34">
        <f t="shared" si="3"/>
        <v>0.13443599999664002</v>
      </c>
      <c r="Q34" s="2">
        <f t="shared" si="4"/>
        <v>13816.669999999998</v>
      </c>
    </row>
    <row r="35" spans="1:17">
      <c r="A35" s="23" t="s">
        <v>95</v>
      </c>
      <c r="B35" s="3" t="s">
        <v>49</v>
      </c>
      <c r="C35" s="8">
        <v>28888.388999999999</v>
      </c>
      <c r="D35" s="8" t="s">
        <v>38</v>
      </c>
      <c r="E35">
        <f t="shared" si="0"/>
        <v>-4880.9715111240012</v>
      </c>
      <c r="F35">
        <f t="shared" si="1"/>
        <v>-4881</v>
      </c>
      <c r="G35">
        <f t="shared" si="2"/>
        <v>0.1378229999972973</v>
      </c>
      <c r="I35">
        <f t="shared" si="3"/>
        <v>0.1378229999972973</v>
      </c>
      <c r="Q35" s="2">
        <f t="shared" si="4"/>
        <v>13869.888999999999</v>
      </c>
    </row>
    <row r="36" spans="1:17">
      <c r="A36" s="23" t="s">
        <v>118</v>
      </c>
      <c r="B36" s="3" t="s">
        <v>49</v>
      </c>
      <c r="C36" s="8">
        <v>29522.13</v>
      </c>
      <c r="D36" s="8" t="s">
        <v>38</v>
      </c>
      <c r="E36">
        <f t="shared" si="0"/>
        <v>-4749.9732832167128</v>
      </c>
      <c r="F36">
        <f t="shared" si="1"/>
        <v>-4750</v>
      </c>
      <c r="G36">
        <f t="shared" si="2"/>
        <v>0.12924999999813735</v>
      </c>
      <c r="I36">
        <f t="shared" si="3"/>
        <v>0.12924999999813735</v>
      </c>
      <c r="Q36" s="2">
        <f t="shared" si="4"/>
        <v>14503.630000000001</v>
      </c>
    </row>
    <row r="37" spans="1:17">
      <c r="A37" s="23" t="s">
        <v>118</v>
      </c>
      <c r="B37" s="3" t="s">
        <v>49</v>
      </c>
      <c r="C37" s="8">
        <v>29580.15</v>
      </c>
      <c r="D37" s="8" t="s">
        <v>38</v>
      </c>
      <c r="E37">
        <f t="shared" si="0"/>
        <v>-4737.9801863787607</v>
      </c>
      <c r="F37">
        <f t="shared" si="1"/>
        <v>-4738</v>
      </c>
      <c r="G37">
        <f t="shared" si="2"/>
        <v>9.5853999999235384E-2</v>
      </c>
      <c r="I37">
        <f t="shared" si="3"/>
        <v>9.5853999999235384E-2</v>
      </c>
      <c r="Q37" s="2">
        <f t="shared" si="4"/>
        <v>14561.650000000001</v>
      </c>
    </row>
    <row r="38" spans="1:17">
      <c r="A38" s="23" t="s">
        <v>118</v>
      </c>
      <c r="B38" s="3" t="s">
        <v>49</v>
      </c>
      <c r="C38" s="8">
        <v>29812.37</v>
      </c>
      <c r="D38" s="8" t="s">
        <v>38</v>
      </c>
      <c r="E38">
        <f t="shared" si="0"/>
        <v>-4689.9788601514374</v>
      </c>
      <c r="F38">
        <f t="shared" si="1"/>
        <v>-4690</v>
      </c>
      <c r="G38">
        <f t="shared" si="2"/>
        <v>0.10226999999576947</v>
      </c>
      <c r="I38">
        <f t="shared" si="3"/>
        <v>0.10226999999576947</v>
      </c>
      <c r="Q38" s="2">
        <f t="shared" si="4"/>
        <v>14793.869999999999</v>
      </c>
    </row>
    <row r="39" spans="1:17">
      <c r="A39" s="23" t="s">
        <v>129</v>
      </c>
      <c r="B39" s="3" t="s">
        <v>49</v>
      </c>
      <c r="C39" s="8">
        <v>30199.469000000001</v>
      </c>
      <c r="D39" s="8" t="s">
        <v>38</v>
      </c>
      <c r="E39">
        <f t="shared" si="0"/>
        <v>-4609.9630760619066</v>
      </c>
      <c r="F39">
        <f t="shared" si="1"/>
        <v>-4610</v>
      </c>
      <c r="G39">
        <f t="shared" si="2"/>
        <v>0.17862999999852036</v>
      </c>
      <c r="I39">
        <f t="shared" si="3"/>
        <v>0.17862999999852036</v>
      </c>
      <c r="Q39" s="2">
        <f t="shared" si="4"/>
        <v>15180.969000000001</v>
      </c>
    </row>
    <row r="40" spans="1:17">
      <c r="A40" s="23" t="s">
        <v>129</v>
      </c>
      <c r="B40" s="3" t="s">
        <v>49</v>
      </c>
      <c r="C40" s="8">
        <v>31002.416000000001</v>
      </c>
      <c r="D40" s="8" t="s">
        <v>38</v>
      </c>
      <c r="E40">
        <f t="shared" si="0"/>
        <v>-4443.9889097960786</v>
      </c>
      <c r="F40">
        <f t="shared" si="1"/>
        <v>-4444</v>
      </c>
      <c r="G40">
        <f t="shared" si="2"/>
        <v>5.365199999869219E-2</v>
      </c>
      <c r="I40">
        <f t="shared" si="3"/>
        <v>5.365199999869219E-2</v>
      </c>
      <c r="Q40" s="2">
        <f t="shared" si="4"/>
        <v>15983.916000000001</v>
      </c>
    </row>
    <row r="41" spans="1:17">
      <c r="A41" s="23" t="s">
        <v>129</v>
      </c>
      <c r="B41" s="3" t="s">
        <v>49</v>
      </c>
      <c r="C41" s="8">
        <v>31655.496999999999</v>
      </c>
      <c r="D41" s="8" t="s">
        <v>38</v>
      </c>
      <c r="E41">
        <f t="shared" si="0"/>
        <v>-4308.9929829428074</v>
      </c>
      <c r="F41">
        <f t="shared" si="1"/>
        <v>-4309</v>
      </c>
      <c r="G41">
        <f t="shared" si="2"/>
        <v>3.3946999996260274E-2</v>
      </c>
      <c r="I41">
        <f t="shared" si="3"/>
        <v>3.3946999996260274E-2</v>
      </c>
      <c r="Q41" s="2">
        <f t="shared" si="4"/>
        <v>16636.996999999999</v>
      </c>
    </row>
    <row r="42" spans="1:17">
      <c r="A42" s="23" t="s">
        <v>118</v>
      </c>
      <c r="B42" s="3" t="s">
        <v>49</v>
      </c>
      <c r="C42" s="8">
        <v>32507.14</v>
      </c>
      <c r="D42" s="8" t="s">
        <v>38</v>
      </c>
      <c r="E42">
        <f t="shared" si="0"/>
        <v>-4132.9530489482477</v>
      </c>
      <c r="F42">
        <f t="shared" si="1"/>
        <v>-4133</v>
      </c>
      <c r="G42">
        <f t="shared" si="2"/>
        <v>0.22713899999871501</v>
      </c>
      <c r="I42">
        <f t="shared" si="3"/>
        <v>0.22713899999871501</v>
      </c>
      <c r="Q42" s="2">
        <f t="shared" si="4"/>
        <v>17488.64</v>
      </c>
    </row>
    <row r="43" spans="1:17">
      <c r="A43" s="23" t="s">
        <v>118</v>
      </c>
      <c r="B43" s="3" t="s">
        <v>49</v>
      </c>
      <c r="C43" s="8">
        <v>32768.29</v>
      </c>
      <c r="D43" s="8" t="s">
        <v>38</v>
      </c>
      <c r="E43">
        <f t="shared" si="0"/>
        <v>-4078.9717108022414</v>
      </c>
      <c r="F43">
        <f t="shared" si="1"/>
        <v>-4079</v>
      </c>
      <c r="G43">
        <f t="shared" si="2"/>
        <v>0.13685699999768985</v>
      </c>
      <c r="I43">
        <f t="shared" si="3"/>
        <v>0.13685699999768985</v>
      </c>
      <c r="Q43" s="2">
        <f t="shared" si="4"/>
        <v>17749.79</v>
      </c>
    </row>
    <row r="44" spans="1:17">
      <c r="A44" s="23" t="s">
        <v>118</v>
      </c>
      <c r="B44" s="3" t="s">
        <v>49</v>
      </c>
      <c r="C44" s="8">
        <v>32797.269999999997</v>
      </c>
      <c r="D44" s="8" t="s">
        <v>38</v>
      </c>
      <c r="E44">
        <f t="shared" si="0"/>
        <v>-4072.9813635708765</v>
      </c>
      <c r="F44">
        <f t="shared" si="1"/>
        <v>-4073</v>
      </c>
      <c r="G44">
        <f t="shared" si="2"/>
        <v>9.0158999992127065E-2</v>
      </c>
      <c r="I44">
        <f t="shared" si="3"/>
        <v>9.0158999992127065E-2</v>
      </c>
      <c r="Q44" s="2">
        <f t="shared" si="4"/>
        <v>17778.769999999997</v>
      </c>
    </row>
    <row r="45" spans="1:17">
      <c r="A45" s="23" t="s">
        <v>118</v>
      </c>
      <c r="B45" s="3" t="s">
        <v>49</v>
      </c>
      <c r="C45" s="8">
        <v>32797.31</v>
      </c>
      <c r="D45" s="8" t="s">
        <v>38</v>
      </c>
      <c r="E45">
        <f t="shared" si="0"/>
        <v>-4072.9730953207295</v>
      </c>
      <c r="F45">
        <f t="shared" si="1"/>
        <v>-4073</v>
      </c>
      <c r="G45">
        <f t="shared" si="2"/>
        <v>0.13015899999300018</v>
      </c>
      <c r="I45">
        <f t="shared" si="3"/>
        <v>0.13015899999300018</v>
      </c>
      <c r="Q45" s="2">
        <f t="shared" si="4"/>
        <v>17778.809999999998</v>
      </c>
    </row>
    <row r="46" spans="1:17">
      <c r="A46" s="23" t="s">
        <v>118</v>
      </c>
      <c r="B46" s="3" t="s">
        <v>49</v>
      </c>
      <c r="C46" s="8">
        <v>32831.199999999997</v>
      </c>
      <c r="D46" s="8" t="s">
        <v>38</v>
      </c>
      <c r="E46">
        <f t="shared" si="0"/>
        <v>-4065.9678203838421</v>
      </c>
      <c r="F46">
        <f t="shared" si="1"/>
        <v>-4066</v>
      </c>
      <c r="G46">
        <f t="shared" si="2"/>
        <v>0.15567799999553245</v>
      </c>
      <c r="I46">
        <f t="shared" si="3"/>
        <v>0.15567799999553245</v>
      </c>
      <c r="Q46" s="2">
        <f t="shared" si="4"/>
        <v>17812.699999999997</v>
      </c>
    </row>
    <row r="47" spans="1:17">
      <c r="A47" s="23" t="s">
        <v>118</v>
      </c>
      <c r="B47" s="3" t="s">
        <v>49</v>
      </c>
      <c r="C47" s="8">
        <v>32860.18</v>
      </c>
      <c r="D47" s="8" t="s">
        <v>38</v>
      </c>
      <c r="E47">
        <f t="shared" si="0"/>
        <v>-4059.9774731524753</v>
      </c>
      <c r="F47">
        <f t="shared" si="1"/>
        <v>-4060</v>
      </c>
      <c r="G47">
        <f t="shared" si="2"/>
        <v>0.10897999999724561</v>
      </c>
      <c r="I47">
        <f t="shared" si="3"/>
        <v>0.10897999999724561</v>
      </c>
      <c r="Q47" s="2">
        <f t="shared" si="4"/>
        <v>17841.68</v>
      </c>
    </row>
    <row r="48" spans="1:17">
      <c r="A48" s="23" t="s">
        <v>129</v>
      </c>
      <c r="B48" s="3" t="s">
        <v>49</v>
      </c>
      <c r="C48" s="8">
        <v>32889.228999999999</v>
      </c>
      <c r="D48" s="8" t="s">
        <v>38</v>
      </c>
      <c r="E48">
        <f t="shared" si="0"/>
        <v>-4053.972863189606</v>
      </c>
      <c r="F48">
        <f t="shared" si="1"/>
        <v>-4054</v>
      </c>
      <c r="G48">
        <f t="shared" si="2"/>
        <v>0.13128199999482604</v>
      </c>
      <c r="I48">
        <f t="shared" si="3"/>
        <v>0.13128199999482604</v>
      </c>
      <c r="Q48" s="2">
        <f t="shared" si="4"/>
        <v>17870.728999999999</v>
      </c>
    </row>
    <row r="49" spans="1:17">
      <c r="A49" s="23" t="s">
        <v>129</v>
      </c>
      <c r="B49" s="3" t="s">
        <v>49</v>
      </c>
      <c r="C49" s="8">
        <v>33242.266000000003</v>
      </c>
      <c r="D49" s="8" t="s">
        <v>38</v>
      </c>
      <c r="E49">
        <f t="shared" si="0"/>
        <v>-3980.9979075125939</v>
      </c>
      <c r="F49">
        <f t="shared" si="1"/>
        <v>-3981</v>
      </c>
      <c r="G49">
        <f t="shared" si="2"/>
        <v>1.012300000002142E-2</v>
      </c>
      <c r="I49">
        <f t="shared" si="3"/>
        <v>1.012300000002142E-2</v>
      </c>
      <c r="Q49" s="2">
        <f t="shared" si="4"/>
        <v>18223.766000000003</v>
      </c>
    </row>
    <row r="50" spans="1:17">
      <c r="A50" s="23" t="s">
        <v>129</v>
      </c>
      <c r="B50" s="3" t="s">
        <v>49</v>
      </c>
      <c r="C50" s="8">
        <v>35390.321000000004</v>
      </c>
      <c r="D50" s="8" t="s">
        <v>38</v>
      </c>
      <c r="E50">
        <f t="shared" si="0"/>
        <v>-3536.9815057847773</v>
      </c>
      <c r="F50">
        <f t="shared" si="1"/>
        <v>-3537</v>
      </c>
      <c r="G50">
        <f t="shared" si="2"/>
        <v>8.9471000006597023E-2</v>
      </c>
      <c r="I50">
        <f t="shared" si="3"/>
        <v>8.9471000006597023E-2</v>
      </c>
      <c r="Q50" s="2">
        <f t="shared" si="4"/>
        <v>20371.821000000004</v>
      </c>
    </row>
    <row r="51" spans="1:17">
      <c r="A51" s="23" t="s">
        <v>129</v>
      </c>
      <c r="B51" s="3" t="s">
        <v>49</v>
      </c>
      <c r="C51" s="8">
        <v>36072.449999999997</v>
      </c>
      <c r="D51" s="8" t="s">
        <v>38</v>
      </c>
      <c r="E51">
        <f t="shared" si="0"/>
        <v>-3395.9811756748918</v>
      </c>
      <c r="F51">
        <f t="shared" si="1"/>
        <v>-3396</v>
      </c>
      <c r="G51">
        <f t="shared" si="2"/>
        <v>9.1067999994265847E-2</v>
      </c>
      <c r="I51">
        <f t="shared" si="3"/>
        <v>9.1067999994265847E-2</v>
      </c>
      <c r="Q51" s="2">
        <f t="shared" si="4"/>
        <v>21053.949999999997</v>
      </c>
    </row>
    <row r="52" spans="1:17">
      <c r="A52" s="23" t="s">
        <v>129</v>
      </c>
      <c r="B52" s="3" t="s">
        <v>49</v>
      </c>
      <c r="C52" s="8">
        <v>36164.275000000001</v>
      </c>
      <c r="D52" s="8" t="s">
        <v>38</v>
      </c>
      <c r="E52">
        <f t="shared" si="0"/>
        <v>-3377.000373931613</v>
      </c>
      <c r="F52">
        <f t="shared" si="1"/>
        <v>-3377</v>
      </c>
      <c r="G52">
        <f t="shared" si="2"/>
        <v>-1.8090000012307428E-3</v>
      </c>
      <c r="I52">
        <f t="shared" si="3"/>
        <v>-1.8090000012307428E-3</v>
      </c>
      <c r="Q52" s="2">
        <f t="shared" si="4"/>
        <v>21145.775000000001</v>
      </c>
    </row>
    <row r="53" spans="1:17">
      <c r="A53" s="23" t="s">
        <v>129</v>
      </c>
      <c r="B53" s="3" t="s">
        <v>49</v>
      </c>
      <c r="C53" s="8">
        <v>36396.506000000001</v>
      </c>
      <c r="D53" s="8" t="s">
        <v>38</v>
      </c>
      <c r="E53">
        <f t="shared" ref="E53:E85" si="5">+(C53-C$7)/C$8</f>
        <v>-3328.9967739354988</v>
      </c>
      <c r="F53">
        <f t="shared" ref="F53:F84" si="6">ROUND(2*E53,0)/2</f>
        <v>-3329</v>
      </c>
      <c r="G53">
        <f t="shared" ref="G53:G84" si="7">+C53-(C$7+F53*C$8)</f>
        <v>1.5607000001182314E-2</v>
      </c>
      <c r="I53">
        <f t="shared" ref="I53:I81" si="8">+G53</f>
        <v>1.5607000001182314E-2</v>
      </c>
      <c r="Q53" s="2">
        <f t="shared" ref="Q53:Q85" si="9">+C53-15018.5</f>
        <v>21378.006000000001</v>
      </c>
    </row>
    <row r="54" spans="1:17">
      <c r="A54" s="23" t="s">
        <v>129</v>
      </c>
      <c r="B54" s="3" t="s">
        <v>49</v>
      </c>
      <c r="C54" s="8">
        <v>36459.381000000001</v>
      </c>
      <c r="D54" s="8" t="s">
        <v>38</v>
      </c>
      <c r="E54">
        <f t="shared" si="5"/>
        <v>-3316.000118235977</v>
      </c>
      <c r="F54">
        <f t="shared" si="6"/>
        <v>-3316</v>
      </c>
      <c r="G54">
        <f t="shared" si="7"/>
        <v>-5.7199999719159678E-4</v>
      </c>
      <c r="I54">
        <f t="shared" si="8"/>
        <v>-5.7199999719159678E-4</v>
      </c>
      <c r="Q54" s="2">
        <f t="shared" si="9"/>
        <v>21440.881000000001</v>
      </c>
    </row>
    <row r="55" spans="1:17">
      <c r="A55" s="23" t="s">
        <v>129</v>
      </c>
      <c r="B55" s="3" t="s">
        <v>49</v>
      </c>
      <c r="C55" s="8">
        <v>36788.442999999999</v>
      </c>
      <c r="D55" s="8" t="s">
        <v>38</v>
      </c>
      <c r="E55">
        <f t="shared" si="5"/>
        <v>-3247.980944990712</v>
      </c>
      <c r="F55">
        <f t="shared" si="6"/>
        <v>-3248</v>
      </c>
      <c r="G55">
        <f t="shared" si="7"/>
        <v>9.2183999993721955E-2</v>
      </c>
      <c r="I55">
        <f t="shared" si="8"/>
        <v>9.2183999993721955E-2</v>
      </c>
      <c r="Q55" s="2">
        <f t="shared" si="9"/>
        <v>21769.942999999999</v>
      </c>
    </row>
    <row r="56" spans="1:17">
      <c r="A56" s="23" t="s">
        <v>129</v>
      </c>
      <c r="B56" s="3" t="s">
        <v>49</v>
      </c>
      <c r="C56" s="8">
        <v>36788.463000000003</v>
      </c>
      <c r="D56" s="8" t="s">
        <v>38</v>
      </c>
      <c r="E56">
        <f t="shared" si="5"/>
        <v>-3247.9768108656376</v>
      </c>
      <c r="F56">
        <f t="shared" si="6"/>
        <v>-3248</v>
      </c>
      <c r="G56">
        <f t="shared" si="7"/>
        <v>0.11218399999779649</v>
      </c>
      <c r="I56">
        <f t="shared" si="8"/>
        <v>0.11218399999779649</v>
      </c>
      <c r="Q56" s="2">
        <f t="shared" si="9"/>
        <v>21769.963000000003</v>
      </c>
    </row>
    <row r="57" spans="1:17">
      <c r="A57" s="23" t="s">
        <v>129</v>
      </c>
      <c r="B57" s="3" t="s">
        <v>49</v>
      </c>
      <c r="C57" s="8">
        <v>36817.392</v>
      </c>
      <c r="D57" s="8" t="s">
        <v>38</v>
      </c>
      <c r="E57">
        <f t="shared" si="5"/>
        <v>-3241.9970056532097</v>
      </c>
      <c r="F57">
        <f t="shared" si="6"/>
        <v>-3242</v>
      </c>
      <c r="G57">
        <f t="shared" si="7"/>
        <v>1.4486000000033528E-2</v>
      </c>
      <c r="I57">
        <f t="shared" si="8"/>
        <v>1.4486000000033528E-2</v>
      </c>
      <c r="Q57" s="2">
        <f t="shared" si="9"/>
        <v>21798.892</v>
      </c>
    </row>
    <row r="58" spans="1:17">
      <c r="A58" s="23" t="s">
        <v>129</v>
      </c>
      <c r="B58" s="3" t="s">
        <v>49</v>
      </c>
      <c r="C58" s="8">
        <v>36846.334000000003</v>
      </c>
      <c r="D58" s="8" t="s">
        <v>38</v>
      </c>
      <c r="E58">
        <f t="shared" si="5"/>
        <v>-3236.0145132594826</v>
      </c>
      <c r="F58">
        <f t="shared" si="6"/>
        <v>-3236</v>
      </c>
      <c r="G58">
        <f t="shared" si="7"/>
        <v>-7.0211999998718966E-2</v>
      </c>
      <c r="I58">
        <f t="shared" si="8"/>
        <v>-7.0211999998718966E-2</v>
      </c>
      <c r="Q58" s="2">
        <f t="shared" si="9"/>
        <v>21827.834000000003</v>
      </c>
    </row>
    <row r="59" spans="1:17">
      <c r="A59" s="23" t="s">
        <v>129</v>
      </c>
      <c r="B59" s="3" t="s">
        <v>49</v>
      </c>
      <c r="C59" s="8">
        <v>37857.500999999997</v>
      </c>
      <c r="D59" s="8" t="s">
        <v>38</v>
      </c>
      <c r="E59">
        <f t="shared" si="5"/>
        <v>-3026.9999708544192</v>
      </c>
      <c r="F59">
        <f t="shared" si="6"/>
        <v>-3027</v>
      </c>
      <c r="G59">
        <f t="shared" si="7"/>
        <v>1.4099999680183828E-4</v>
      </c>
      <c r="I59">
        <f t="shared" si="8"/>
        <v>1.4099999680183828E-4</v>
      </c>
      <c r="Q59" s="2">
        <f t="shared" si="9"/>
        <v>22839.000999999997</v>
      </c>
    </row>
    <row r="60" spans="1:17">
      <c r="A60" s="23" t="s">
        <v>129</v>
      </c>
      <c r="B60" s="3" t="s">
        <v>49</v>
      </c>
      <c r="C60" s="8">
        <v>37886.481</v>
      </c>
      <c r="D60" s="8" t="s">
        <v>38</v>
      </c>
      <c r="E60">
        <f t="shared" si="5"/>
        <v>-3021.0096236230524</v>
      </c>
      <c r="F60">
        <f t="shared" si="6"/>
        <v>-3021</v>
      </c>
      <c r="G60">
        <f t="shared" si="7"/>
        <v>-4.6557000001484994E-2</v>
      </c>
      <c r="I60">
        <f t="shared" si="8"/>
        <v>-4.6557000001484994E-2</v>
      </c>
      <c r="Q60" s="2">
        <f t="shared" si="9"/>
        <v>22867.981</v>
      </c>
    </row>
    <row r="61" spans="1:17">
      <c r="A61" s="23" t="s">
        <v>129</v>
      </c>
      <c r="B61" s="3" t="s">
        <v>49</v>
      </c>
      <c r="C61" s="8">
        <v>38370.273000000001</v>
      </c>
      <c r="D61" s="8" t="s">
        <v>38</v>
      </c>
      <c r="E61">
        <f t="shared" si="5"/>
        <v>-2921.0067917473771</v>
      </c>
      <c r="F61">
        <f t="shared" si="6"/>
        <v>-2921</v>
      </c>
      <c r="G61">
        <f t="shared" si="7"/>
        <v>-3.2856999998330139E-2</v>
      </c>
      <c r="I61">
        <f t="shared" si="8"/>
        <v>-3.2856999998330139E-2</v>
      </c>
      <c r="Q61" s="2">
        <f t="shared" si="9"/>
        <v>23351.773000000001</v>
      </c>
    </row>
    <row r="62" spans="1:17">
      <c r="A62" s="23" t="s">
        <v>129</v>
      </c>
      <c r="B62" s="3" t="s">
        <v>49</v>
      </c>
      <c r="C62" s="8">
        <v>39028.358999999997</v>
      </c>
      <c r="D62" s="8" t="s">
        <v>38</v>
      </c>
      <c r="E62">
        <f t="shared" si="5"/>
        <v>-2784.9763000944863</v>
      </c>
      <c r="F62">
        <f t="shared" si="6"/>
        <v>-2785</v>
      </c>
      <c r="G62">
        <f t="shared" si="7"/>
        <v>0.11465499999758322</v>
      </c>
      <c r="I62">
        <f t="shared" si="8"/>
        <v>0.11465499999758322</v>
      </c>
      <c r="Q62" s="2">
        <f t="shared" si="9"/>
        <v>24009.858999999997</v>
      </c>
    </row>
    <row r="63" spans="1:17">
      <c r="A63" s="23" t="s">
        <v>129</v>
      </c>
      <c r="B63" s="3" t="s">
        <v>49</v>
      </c>
      <c r="C63" s="8">
        <v>39052.358</v>
      </c>
      <c r="D63" s="8" t="s">
        <v>38</v>
      </c>
      <c r="E63">
        <f t="shared" si="5"/>
        <v>-2780.0155567126517</v>
      </c>
      <c r="F63">
        <f t="shared" si="6"/>
        <v>-2780</v>
      </c>
      <c r="G63">
        <f t="shared" si="7"/>
        <v>-7.526000000507338E-2</v>
      </c>
      <c r="I63">
        <f t="shared" si="8"/>
        <v>-7.526000000507338E-2</v>
      </c>
      <c r="Q63" s="2">
        <f t="shared" si="9"/>
        <v>24033.858</v>
      </c>
    </row>
    <row r="64" spans="1:17">
      <c r="A64" s="23" t="s">
        <v>129</v>
      </c>
      <c r="B64" s="3" t="s">
        <v>49</v>
      </c>
      <c r="C64" s="8">
        <v>39057.341999999997</v>
      </c>
      <c r="D64" s="8" t="s">
        <v>38</v>
      </c>
      <c r="E64">
        <f t="shared" si="5"/>
        <v>-2778.9853327443593</v>
      </c>
      <c r="F64">
        <f t="shared" si="6"/>
        <v>-2779</v>
      </c>
      <c r="G64">
        <f t="shared" si="7"/>
        <v>7.0956999996269587E-2</v>
      </c>
      <c r="I64">
        <f t="shared" si="8"/>
        <v>7.0956999996269587E-2</v>
      </c>
      <c r="Q64" s="2">
        <f t="shared" si="9"/>
        <v>24038.841999999997</v>
      </c>
    </row>
    <row r="65" spans="1:17">
      <c r="A65" s="23" t="s">
        <v>129</v>
      </c>
      <c r="B65" s="3" t="s">
        <v>49</v>
      </c>
      <c r="C65" s="8">
        <v>39057.402000000002</v>
      </c>
      <c r="D65" s="8" t="s">
        <v>38</v>
      </c>
      <c r="E65">
        <f t="shared" si="5"/>
        <v>-2778.9729303691379</v>
      </c>
      <c r="F65">
        <f t="shared" si="6"/>
        <v>-2779</v>
      </c>
      <c r="G65">
        <f t="shared" si="7"/>
        <v>0.13095700000121724</v>
      </c>
      <c r="I65">
        <f t="shared" si="8"/>
        <v>0.13095700000121724</v>
      </c>
      <c r="Q65" s="2">
        <f t="shared" si="9"/>
        <v>24038.902000000002</v>
      </c>
    </row>
    <row r="66" spans="1:17">
      <c r="A66" s="23" t="s">
        <v>129</v>
      </c>
      <c r="B66" s="3" t="s">
        <v>49</v>
      </c>
      <c r="C66" s="8">
        <v>39352.464999999997</v>
      </c>
      <c r="D66" s="8" t="s">
        <v>38</v>
      </c>
      <c r="E66">
        <f t="shared" si="5"/>
        <v>-2717.9815630424109</v>
      </c>
      <c r="F66">
        <f t="shared" si="6"/>
        <v>-2718</v>
      </c>
      <c r="G66">
        <f t="shared" si="7"/>
        <v>8.9193999992858153E-2</v>
      </c>
      <c r="I66">
        <f t="shared" si="8"/>
        <v>8.9193999992858153E-2</v>
      </c>
      <c r="Q66" s="2">
        <f t="shared" si="9"/>
        <v>24333.964999999997</v>
      </c>
    </row>
    <row r="67" spans="1:17">
      <c r="A67" s="23" t="s">
        <v>129</v>
      </c>
      <c r="B67" s="3" t="s">
        <v>49</v>
      </c>
      <c r="C67" s="8">
        <v>39381.432000000001</v>
      </c>
      <c r="D67" s="8" t="s">
        <v>38</v>
      </c>
      <c r="E67">
        <f t="shared" si="5"/>
        <v>-2711.9939029923416</v>
      </c>
      <c r="F67">
        <f t="shared" si="6"/>
        <v>-2712</v>
      </c>
      <c r="G67">
        <f t="shared" si="7"/>
        <v>2.9496000002836809E-2</v>
      </c>
      <c r="I67">
        <f t="shared" si="8"/>
        <v>2.9496000002836809E-2</v>
      </c>
      <c r="Q67" s="2">
        <f t="shared" si="9"/>
        <v>24362.932000000001</v>
      </c>
    </row>
    <row r="68" spans="1:17">
      <c r="A68" s="23" t="s">
        <v>129</v>
      </c>
      <c r="B68" s="3" t="s">
        <v>49</v>
      </c>
      <c r="C68" s="8">
        <v>40426.468999999997</v>
      </c>
      <c r="D68" s="8" t="s">
        <v>38</v>
      </c>
      <c r="E68">
        <f t="shared" si="5"/>
        <v>-2495.9782197754639</v>
      </c>
      <c r="F68">
        <f t="shared" si="6"/>
        <v>-2496</v>
      </c>
      <c r="G68">
        <f t="shared" si="7"/>
        <v>0.10536799999681534</v>
      </c>
      <c r="I68">
        <f t="shared" si="8"/>
        <v>0.10536799999681534</v>
      </c>
      <c r="Q68" s="2">
        <f t="shared" si="9"/>
        <v>25407.968999999997</v>
      </c>
    </row>
    <row r="69" spans="1:17">
      <c r="A69" s="23" t="s">
        <v>129</v>
      </c>
      <c r="B69" s="3" t="s">
        <v>49</v>
      </c>
      <c r="C69" s="8">
        <v>40484.436000000002</v>
      </c>
      <c r="D69" s="8" t="s">
        <v>38</v>
      </c>
      <c r="E69">
        <f t="shared" si="5"/>
        <v>-2483.9960783689553</v>
      </c>
      <c r="F69">
        <f t="shared" si="6"/>
        <v>-2484</v>
      </c>
      <c r="G69">
        <f t="shared" si="7"/>
        <v>1.8971999998029787E-2</v>
      </c>
      <c r="I69">
        <f t="shared" si="8"/>
        <v>1.8971999998029787E-2</v>
      </c>
      <c r="Q69" s="2">
        <f t="shared" si="9"/>
        <v>25465.936000000002</v>
      </c>
    </row>
    <row r="70" spans="1:17">
      <c r="A70" s="23" t="s">
        <v>129</v>
      </c>
      <c r="B70" s="3" t="s">
        <v>49</v>
      </c>
      <c r="C70" s="8">
        <v>40779.485000000001</v>
      </c>
      <c r="D70" s="8" t="s">
        <v>38</v>
      </c>
      <c r="E70">
        <f t="shared" si="5"/>
        <v>-2423.0076049297791</v>
      </c>
      <c r="F70">
        <f t="shared" si="6"/>
        <v>-2423</v>
      </c>
      <c r="G70">
        <f t="shared" si="7"/>
        <v>-3.6790999998629559E-2</v>
      </c>
      <c r="I70">
        <f t="shared" si="8"/>
        <v>-3.6790999998629559E-2</v>
      </c>
      <c r="Q70" s="2">
        <f t="shared" si="9"/>
        <v>25760.985000000001</v>
      </c>
    </row>
    <row r="71" spans="1:17">
      <c r="A71" s="23" t="s">
        <v>129</v>
      </c>
      <c r="B71" s="3" t="s">
        <v>49</v>
      </c>
      <c r="C71" s="8">
        <v>40837.455000000002</v>
      </c>
      <c r="D71" s="8" t="s">
        <v>38</v>
      </c>
      <c r="E71">
        <f t="shared" si="5"/>
        <v>-2411.0248434045097</v>
      </c>
      <c r="F71">
        <f t="shared" si="6"/>
        <v>-2411</v>
      </c>
      <c r="G71">
        <f t="shared" si="7"/>
        <v>-0.12018700000044191</v>
      </c>
      <c r="I71">
        <f t="shared" si="8"/>
        <v>-0.12018700000044191</v>
      </c>
      <c r="Q71" s="2">
        <f t="shared" si="9"/>
        <v>25818.955000000002</v>
      </c>
    </row>
    <row r="72" spans="1:17">
      <c r="A72" s="23" t="s">
        <v>129</v>
      </c>
      <c r="B72" s="3" t="s">
        <v>49</v>
      </c>
      <c r="C72" s="8">
        <v>41592.364999999998</v>
      </c>
      <c r="D72" s="8" t="s">
        <v>38</v>
      </c>
      <c r="E72">
        <f t="shared" si="5"/>
        <v>-2254.9802254462434</v>
      </c>
      <c r="F72">
        <f t="shared" si="6"/>
        <v>-2255</v>
      </c>
      <c r="G72">
        <f t="shared" si="7"/>
        <v>9.5664999993459787E-2</v>
      </c>
      <c r="I72">
        <f t="shared" si="8"/>
        <v>9.5664999993459787E-2</v>
      </c>
      <c r="O72">
        <f t="shared" ref="O72:O85" ca="1" si="10">+C$11+C$12*$F72</f>
        <v>-0.12018841693897149</v>
      </c>
      <c r="Q72" s="2">
        <f t="shared" si="9"/>
        <v>26573.864999999998</v>
      </c>
    </row>
    <row r="73" spans="1:17">
      <c r="A73" s="23" t="s">
        <v>129</v>
      </c>
      <c r="B73" s="3" t="s">
        <v>49</v>
      </c>
      <c r="C73" s="8">
        <v>42008.296999999999</v>
      </c>
      <c r="D73" s="8" t="s">
        <v>38</v>
      </c>
      <c r="E73">
        <f t="shared" si="5"/>
        <v>-2169.0044799446364</v>
      </c>
      <c r="F73">
        <f t="shared" si="6"/>
        <v>-2169</v>
      </c>
      <c r="G73">
        <f t="shared" si="7"/>
        <v>-2.1673000002920162E-2</v>
      </c>
      <c r="I73">
        <f t="shared" si="8"/>
        <v>-2.1673000002920162E-2</v>
      </c>
      <c r="O73">
        <f t="shared" ca="1" si="10"/>
        <v>-0.11547791608376397</v>
      </c>
      <c r="Q73" s="2">
        <f t="shared" si="9"/>
        <v>26989.796999999999</v>
      </c>
    </row>
    <row r="74" spans="1:17">
      <c r="A74" s="23" t="s">
        <v>129</v>
      </c>
      <c r="B74" s="3" t="s">
        <v>49</v>
      </c>
      <c r="C74" s="8">
        <v>42303.385000000002</v>
      </c>
      <c r="D74" s="8" t="s">
        <v>38</v>
      </c>
      <c r="E74">
        <f t="shared" si="5"/>
        <v>-2108.007944961566</v>
      </c>
      <c r="F74">
        <f t="shared" si="6"/>
        <v>-2108</v>
      </c>
      <c r="G74">
        <f t="shared" si="7"/>
        <v>-3.8435999995272141E-2</v>
      </c>
      <c r="I74">
        <f t="shared" si="8"/>
        <v>-3.8435999995272141E-2</v>
      </c>
      <c r="O74">
        <f t="shared" ca="1" si="10"/>
        <v>-0.11213674687251211</v>
      </c>
      <c r="Q74" s="2">
        <f t="shared" si="9"/>
        <v>27284.885000000002</v>
      </c>
    </row>
    <row r="75" spans="1:17">
      <c r="A75" s="23" t="s">
        <v>129</v>
      </c>
      <c r="B75" s="3" t="s">
        <v>49</v>
      </c>
      <c r="C75" s="8">
        <v>42395.256000000001</v>
      </c>
      <c r="D75" s="8" t="s">
        <v>38</v>
      </c>
      <c r="E75">
        <f t="shared" si="5"/>
        <v>-2089.0176347306192</v>
      </c>
      <c r="F75">
        <f t="shared" si="6"/>
        <v>-2089</v>
      </c>
      <c r="G75">
        <f t="shared" si="7"/>
        <v>-8.5312999995949212E-2</v>
      </c>
      <c r="I75">
        <f t="shared" si="8"/>
        <v>-8.5312999995949212E-2</v>
      </c>
      <c r="O75">
        <f t="shared" ca="1" si="10"/>
        <v>-0.11109605482310581</v>
      </c>
      <c r="Q75" s="2">
        <f t="shared" si="9"/>
        <v>27376.756000000001</v>
      </c>
    </row>
    <row r="76" spans="1:17">
      <c r="A76" s="23" t="s">
        <v>129</v>
      </c>
      <c r="B76" s="3" t="s">
        <v>49</v>
      </c>
      <c r="C76" s="8">
        <v>42627.459000000003</v>
      </c>
      <c r="D76" s="8" t="s">
        <v>38</v>
      </c>
      <c r="E76">
        <f t="shared" si="5"/>
        <v>-2041.019822509608</v>
      </c>
      <c r="F76">
        <f t="shared" si="6"/>
        <v>-2041</v>
      </c>
      <c r="G76">
        <f t="shared" si="7"/>
        <v>-9.5896999999240506E-2</v>
      </c>
      <c r="I76">
        <f t="shared" si="8"/>
        <v>-9.5896999999240506E-2</v>
      </c>
      <c r="O76">
        <f t="shared" ca="1" si="10"/>
        <v>-0.1084669380667109</v>
      </c>
      <c r="Q76" s="2">
        <f t="shared" si="9"/>
        <v>27608.959000000003</v>
      </c>
    </row>
    <row r="77" spans="1:17">
      <c r="A77" s="23" t="s">
        <v>129</v>
      </c>
      <c r="B77" s="3" t="s">
        <v>49</v>
      </c>
      <c r="C77" s="8">
        <v>42632.481</v>
      </c>
      <c r="D77" s="8" t="s">
        <v>38</v>
      </c>
      <c r="E77">
        <f t="shared" si="5"/>
        <v>-2039.9817437036761</v>
      </c>
      <c r="F77">
        <f t="shared" si="6"/>
        <v>-2040</v>
      </c>
      <c r="G77">
        <f t="shared" si="7"/>
        <v>8.8319999995292164E-2</v>
      </c>
      <c r="I77">
        <f t="shared" si="8"/>
        <v>8.8319999995292164E-2</v>
      </c>
      <c r="O77">
        <f t="shared" ca="1" si="10"/>
        <v>-0.10841216480095267</v>
      </c>
      <c r="Q77" s="2">
        <f t="shared" si="9"/>
        <v>27613.981</v>
      </c>
    </row>
    <row r="78" spans="1:17">
      <c r="A78" s="23" t="s">
        <v>246</v>
      </c>
      <c r="B78" s="3" t="s">
        <v>49</v>
      </c>
      <c r="C78" s="8">
        <v>51432.277999999998</v>
      </c>
      <c r="D78" s="8" t="s">
        <v>38</v>
      </c>
      <c r="E78">
        <f t="shared" si="5"/>
        <v>-221.00867277428583</v>
      </c>
      <c r="F78">
        <f t="shared" si="6"/>
        <v>-221</v>
      </c>
      <c r="G78">
        <f t="shared" si="7"/>
        <v>-4.1957000001275446E-2</v>
      </c>
      <c r="I78">
        <f t="shared" si="8"/>
        <v>-4.1957000001275446E-2</v>
      </c>
      <c r="O78">
        <f t="shared" ca="1" si="10"/>
        <v>-8.7795943867375985E-3</v>
      </c>
      <c r="Q78" s="2">
        <f t="shared" si="9"/>
        <v>36413.777999999998</v>
      </c>
    </row>
    <row r="79" spans="1:17">
      <c r="A79" s="23" t="s">
        <v>253</v>
      </c>
      <c r="B79" s="3" t="s">
        <v>49</v>
      </c>
      <c r="C79" s="8">
        <v>51756.455499999996</v>
      </c>
      <c r="D79" s="8" t="s">
        <v>38</v>
      </c>
      <c r="E79">
        <f t="shared" si="5"/>
        <v>-153.99915622507351</v>
      </c>
      <c r="F79">
        <f t="shared" si="6"/>
        <v>-154</v>
      </c>
      <c r="G79">
        <f t="shared" si="7"/>
        <v>4.0819999921950512E-3</v>
      </c>
      <c r="I79">
        <f t="shared" si="8"/>
        <v>4.0819999921950512E-3</v>
      </c>
      <c r="O79">
        <f t="shared" ca="1" si="10"/>
        <v>-5.1097855809363844E-3</v>
      </c>
      <c r="Q79" s="2">
        <f t="shared" si="9"/>
        <v>36737.955499999996</v>
      </c>
    </row>
    <row r="80" spans="1:17">
      <c r="A80" t="s">
        <v>46</v>
      </c>
      <c r="C80" s="8">
        <v>51877.419000000002</v>
      </c>
      <c r="D80" s="8"/>
      <c r="E80">
        <f t="shared" si="5"/>
        <v>-128.9952443092217</v>
      </c>
      <c r="F80">
        <f t="shared" si="6"/>
        <v>-129</v>
      </c>
      <c r="G80">
        <f t="shared" si="7"/>
        <v>2.3007000003417488E-2</v>
      </c>
      <c r="I80">
        <f t="shared" si="8"/>
        <v>2.3007000003417488E-2</v>
      </c>
      <c r="O80">
        <f t="shared" ca="1" si="10"/>
        <v>-3.7404539369807069E-3</v>
      </c>
      <c r="Q80" s="2">
        <f t="shared" si="9"/>
        <v>36858.919000000002</v>
      </c>
    </row>
    <row r="81" spans="1:17">
      <c r="A81" t="s">
        <v>45</v>
      </c>
      <c r="C81" s="8">
        <v>52501.47</v>
      </c>
      <c r="D81" s="8" t="s">
        <v>13</v>
      </c>
      <c r="E81">
        <f t="shared" si="5"/>
        <v>0</v>
      </c>
      <c r="F81">
        <f t="shared" si="6"/>
        <v>0</v>
      </c>
      <c r="G81">
        <f t="shared" si="7"/>
        <v>0</v>
      </c>
      <c r="I81">
        <f t="shared" si="8"/>
        <v>0</v>
      </c>
      <c r="O81">
        <f t="shared" ca="1" si="10"/>
        <v>3.3252973458305878E-3</v>
      </c>
      <c r="Q81" s="2">
        <f t="shared" si="9"/>
        <v>37482.97</v>
      </c>
    </row>
    <row r="82" spans="1:17">
      <c r="A82" s="23" t="s">
        <v>259</v>
      </c>
      <c r="B82" s="3" t="s">
        <v>49</v>
      </c>
      <c r="C82" s="8">
        <v>54383.394899999999</v>
      </c>
      <c r="D82" s="8" t="s">
        <v>38</v>
      </c>
      <c r="E82">
        <f t="shared" si="5"/>
        <v>389.00564576790612</v>
      </c>
      <c r="F82">
        <f t="shared" si="6"/>
        <v>389</v>
      </c>
      <c r="G82">
        <f t="shared" si="7"/>
        <v>2.7312999998684973E-2</v>
      </c>
      <c r="K82">
        <f>+G82</f>
        <v>2.7312999998684973E-2</v>
      </c>
      <c r="O82">
        <f t="shared" ca="1" si="10"/>
        <v>2.4632097725780927E-2</v>
      </c>
      <c r="Q82" s="2">
        <f t="shared" si="9"/>
        <v>39364.894899999999</v>
      </c>
    </row>
    <row r="83" spans="1:17">
      <c r="A83" s="23" t="s">
        <v>265</v>
      </c>
      <c r="B83" s="3" t="s">
        <v>49</v>
      </c>
      <c r="C83" s="8">
        <v>55142.937100000003</v>
      </c>
      <c r="D83" s="8" t="s">
        <v>38</v>
      </c>
      <c r="E83">
        <f t="shared" si="5"/>
        <v>546.00776843442577</v>
      </c>
      <c r="F83">
        <f t="shared" si="6"/>
        <v>546</v>
      </c>
      <c r="G83">
        <f t="shared" si="7"/>
        <v>3.7582000004476868E-2</v>
      </c>
      <c r="K83">
        <f>+G83</f>
        <v>3.7582000004476868E-2</v>
      </c>
      <c r="O83">
        <f t="shared" ca="1" si="10"/>
        <v>3.3231500449822579E-2</v>
      </c>
      <c r="Q83" s="2">
        <f t="shared" si="9"/>
        <v>40124.437100000003</v>
      </c>
    </row>
    <row r="84" spans="1:17">
      <c r="A84" s="43" t="s">
        <v>48</v>
      </c>
      <c r="B84" s="42" t="s">
        <v>49</v>
      </c>
      <c r="C84" s="44">
        <v>56889.388729999999</v>
      </c>
      <c r="D84" s="43">
        <v>1E-3</v>
      </c>
      <c r="E84">
        <f t="shared" si="5"/>
        <v>907.01024208816261</v>
      </c>
      <c r="F84">
        <f t="shared" si="6"/>
        <v>907</v>
      </c>
      <c r="G84">
        <f t="shared" si="7"/>
        <v>4.9548999995749909E-2</v>
      </c>
      <c r="K84">
        <f>+G84</f>
        <v>4.9548999995749909E-2</v>
      </c>
      <c r="O84">
        <f t="shared" ca="1" si="10"/>
        <v>5.300464938854256E-2</v>
      </c>
      <c r="Q84" s="2">
        <f t="shared" si="9"/>
        <v>41870.888729999999</v>
      </c>
    </row>
    <row r="85" spans="1:17">
      <c r="A85" s="41" t="s">
        <v>47</v>
      </c>
      <c r="B85" s="42"/>
      <c r="C85" s="41">
        <v>56918.4162</v>
      </c>
      <c r="D85" s="41">
        <v>1.41E-2</v>
      </c>
      <c r="E85">
        <f t="shared" si="5"/>
        <v>913.01040166539065</v>
      </c>
      <c r="F85">
        <f>ROUND(2*E85,0)/2</f>
        <v>913</v>
      </c>
      <c r="G85">
        <f>+C85-(C$7+F85*C$8)</f>
        <v>5.0320999995165039E-2</v>
      </c>
      <c r="K85">
        <f>+G85</f>
        <v>5.0320999995165039E-2</v>
      </c>
      <c r="O85">
        <f t="shared" ca="1" si="10"/>
        <v>5.333328898309192E-2</v>
      </c>
      <c r="Q85" s="2">
        <f t="shared" si="9"/>
        <v>41899.9162</v>
      </c>
    </row>
    <row r="86" spans="1:17">
      <c r="C86" s="8"/>
      <c r="D86" s="8"/>
    </row>
    <row r="87" spans="1:17">
      <c r="C87" s="8"/>
      <c r="D87" s="8"/>
    </row>
    <row r="88" spans="1:17">
      <c r="C88" s="8"/>
      <c r="D88" s="8"/>
    </row>
    <row r="89" spans="1:17">
      <c r="C89" s="8"/>
      <c r="D89" s="8"/>
    </row>
    <row r="90" spans="1:17">
      <c r="C90" s="8"/>
      <c r="D90" s="8"/>
    </row>
    <row r="91" spans="1:17">
      <c r="C91" s="8"/>
      <c r="D91" s="8"/>
    </row>
    <row r="92" spans="1:17">
      <c r="C92" s="8"/>
      <c r="D92" s="8"/>
    </row>
    <row r="93" spans="1:17">
      <c r="C93" s="8"/>
      <c r="D93" s="8"/>
    </row>
    <row r="94" spans="1:17">
      <c r="C94" s="8"/>
      <c r="D94" s="8"/>
    </row>
    <row r="95" spans="1:17">
      <c r="C95" s="8"/>
      <c r="D95" s="8"/>
    </row>
    <row r="96" spans="1:17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4"/>
  <sheetViews>
    <sheetView topLeftCell="A29" workbookViewId="0">
      <selection activeCell="A11" sqref="A11:D71"/>
    </sheetView>
  </sheetViews>
  <sheetFormatPr defaultRowHeight="12.75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>
      <c r="A1" s="45" t="s">
        <v>50</v>
      </c>
      <c r="I1" s="46" t="s">
        <v>51</v>
      </c>
      <c r="J1" s="47" t="s">
        <v>40</v>
      </c>
    </row>
    <row r="2" spans="1:16">
      <c r="I2" s="48" t="s">
        <v>52</v>
      </c>
      <c r="J2" s="49" t="s">
        <v>39</v>
      </c>
    </row>
    <row r="3" spans="1:16">
      <c r="A3" s="50" t="s">
        <v>53</v>
      </c>
      <c r="I3" s="48" t="s">
        <v>54</v>
      </c>
      <c r="J3" s="49" t="s">
        <v>37</v>
      </c>
    </row>
    <row r="4" spans="1:16">
      <c r="I4" s="48" t="s">
        <v>55</v>
      </c>
      <c r="J4" s="49" t="s">
        <v>37</v>
      </c>
    </row>
    <row r="5" spans="1:16" ht="13.5" thickBot="1">
      <c r="I5" s="51" t="s">
        <v>56</v>
      </c>
      <c r="J5" s="52" t="s">
        <v>38</v>
      </c>
    </row>
    <row r="10" spans="1:16" ht="13.5" thickBot="1"/>
    <row r="11" spans="1:16" ht="12.75" customHeight="1" thickBot="1">
      <c r="A11" s="8" t="str">
        <f t="shared" ref="A11:A72" si="0">P11</f>
        <v> CTAD 1 </v>
      </c>
      <c r="B11" s="3" t="str">
        <f t="shared" ref="B11:B72" si="1">IF(H11=INT(H11),"I","II")</f>
        <v>I</v>
      </c>
      <c r="C11" s="8">
        <f t="shared" ref="C11:C72" si="2">1*G11</f>
        <v>20746.37</v>
      </c>
      <c r="D11" s="10" t="str">
        <f t="shared" ref="D11:D72" si="3">VLOOKUP(F11,I$1:J$5,2,FALSE)</f>
        <v>vis</v>
      </c>
      <c r="E11" s="53">
        <f>VLOOKUP(C11,Active!C$21:E$973,3,FALSE)</f>
        <v>-6563.9777559266304</v>
      </c>
      <c r="F11" s="3" t="s">
        <v>56</v>
      </c>
      <c r="G11" s="10" t="str">
        <f t="shared" ref="G11:G72" si="4">MID(I11,3,LEN(I11)-3)</f>
        <v>20746.37</v>
      </c>
      <c r="H11" s="8">
        <f t="shared" ref="H11:H72" si="5">1*K11</f>
        <v>-6435</v>
      </c>
      <c r="I11" s="54" t="s">
        <v>58</v>
      </c>
      <c r="J11" s="55" t="s">
        <v>59</v>
      </c>
      <c r="K11" s="54">
        <v>-6435</v>
      </c>
      <c r="L11" s="54" t="s">
        <v>60</v>
      </c>
      <c r="M11" s="55" t="s">
        <v>61</v>
      </c>
      <c r="N11" s="55"/>
      <c r="O11" s="56" t="s">
        <v>62</v>
      </c>
      <c r="P11" s="56" t="s">
        <v>63</v>
      </c>
    </row>
    <row r="12" spans="1:16" ht="12.75" customHeight="1" thickBot="1">
      <c r="A12" s="8" t="str">
        <f t="shared" si="0"/>
        <v> CTAD 1 </v>
      </c>
      <c r="B12" s="3" t="str">
        <f t="shared" si="1"/>
        <v>I</v>
      </c>
      <c r="C12" s="8">
        <f t="shared" si="2"/>
        <v>21099.37</v>
      </c>
      <c r="D12" s="10" t="str">
        <f t="shared" si="3"/>
        <v>vis</v>
      </c>
      <c r="E12" s="53">
        <f>VLOOKUP(C12,Active!C$21:E$973,3,FALSE)</f>
        <v>-6491.0104483810046</v>
      </c>
      <c r="F12" s="3" t="s">
        <v>56</v>
      </c>
      <c r="G12" s="10" t="str">
        <f t="shared" si="4"/>
        <v>21099.37</v>
      </c>
      <c r="H12" s="8">
        <f t="shared" si="5"/>
        <v>-6362</v>
      </c>
      <c r="I12" s="54" t="s">
        <v>64</v>
      </c>
      <c r="J12" s="55" t="s">
        <v>65</v>
      </c>
      <c r="K12" s="54">
        <v>-6362</v>
      </c>
      <c r="L12" s="54" t="s">
        <v>66</v>
      </c>
      <c r="M12" s="55" t="s">
        <v>61</v>
      </c>
      <c r="N12" s="55"/>
      <c r="O12" s="56" t="s">
        <v>62</v>
      </c>
      <c r="P12" s="56" t="s">
        <v>63</v>
      </c>
    </row>
    <row r="13" spans="1:16" ht="12.75" customHeight="1" thickBot="1">
      <c r="A13" s="8" t="str">
        <f t="shared" si="0"/>
        <v> CTAD 1 </v>
      </c>
      <c r="B13" s="3" t="str">
        <f t="shared" si="1"/>
        <v>I</v>
      </c>
      <c r="C13" s="8">
        <f t="shared" si="2"/>
        <v>24389.4</v>
      </c>
      <c r="D13" s="10" t="str">
        <f t="shared" si="3"/>
        <v>vis</v>
      </c>
      <c r="E13" s="53">
        <f>VLOOKUP(C13,Active!C$21:E$973,3,FALSE)</f>
        <v>-5810.940672618015</v>
      </c>
      <c r="F13" s="3" t="s">
        <v>56</v>
      </c>
      <c r="G13" s="10" t="str">
        <f t="shared" si="4"/>
        <v>24389.40</v>
      </c>
      <c r="H13" s="8">
        <f t="shared" si="5"/>
        <v>-5682</v>
      </c>
      <c r="I13" s="54" t="s">
        <v>67</v>
      </c>
      <c r="J13" s="55" t="s">
        <v>68</v>
      </c>
      <c r="K13" s="54">
        <v>-5682</v>
      </c>
      <c r="L13" s="54" t="s">
        <v>69</v>
      </c>
      <c r="M13" s="55" t="s">
        <v>61</v>
      </c>
      <c r="N13" s="55"/>
      <c r="O13" s="56" t="s">
        <v>62</v>
      </c>
      <c r="P13" s="56" t="s">
        <v>63</v>
      </c>
    </row>
    <row r="14" spans="1:16" ht="12.75" customHeight="1" thickBot="1">
      <c r="A14" s="8" t="str">
        <f t="shared" si="0"/>
        <v> HA 113.71 </v>
      </c>
      <c r="B14" s="3" t="str">
        <f t="shared" si="1"/>
        <v>I</v>
      </c>
      <c r="C14" s="8">
        <f t="shared" si="2"/>
        <v>25482.641</v>
      </c>
      <c r="D14" s="10" t="str">
        <f t="shared" si="3"/>
        <v>vis</v>
      </c>
      <c r="E14" s="53">
        <f>VLOOKUP(C14,Active!C$21:E$973,3,FALSE)</f>
        <v>-5584.9609211492125</v>
      </c>
      <c r="F14" s="3" t="s">
        <v>56</v>
      </c>
      <c r="G14" s="10" t="str">
        <f t="shared" si="4"/>
        <v>25482.641</v>
      </c>
      <c r="H14" s="8">
        <f t="shared" si="5"/>
        <v>-5456</v>
      </c>
      <c r="I14" s="54" t="s">
        <v>70</v>
      </c>
      <c r="J14" s="55" t="s">
        <v>71</v>
      </c>
      <c r="K14" s="54">
        <v>-5456</v>
      </c>
      <c r="L14" s="54" t="s">
        <v>72</v>
      </c>
      <c r="M14" s="55" t="s">
        <v>57</v>
      </c>
      <c r="N14" s="55"/>
      <c r="O14" s="56" t="s">
        <v>73</v>
      </c>
      <c r="P14" s="56" t="s">
        <v>74</v>
      </c>
    </row>
    <row r="15" spans="1:16" ht="12.75" customHeight="1" thickBot="1">
      <c r="A15" s="8" t="str">
        <f t="shared" si="0"/>
        <v> CTAD 1 </v>
      </c>
      <c r="B15" s="3" t="str">
        <f t="shared" si="1"/>
        <v>I</v>
      </c>
      <c r="C15" s="8">
        <f t="shared" si="2"/>
        <v>26208.35</v>
      </c>
      <c r="D15" s="10" t="str">
        <f t="shared" si="3"/>
        <v>vis</v>
      </c>
      <c r="E15" s="53">
        <f>VLOOKUP(C15,Active!C$21:E$973,3,FALSE)</f>
        <v>-5434.9523325043729</v>
      </c>
      <c r="F15" s="3" t="s">
        <v>56</v>
      </c>
      <c r="G15" s="10" t="str">
        <f t="shared" si="4"/>
        <v>26208.35</v>
      </c>
      <c r="H15" s="8">
        <f t="shared" si="5"/>
        <v>-5306</v>
      </c>
      <c r="I15" s="54" t="s">
        <v>75</v>
      </c>
      <c r="J15" s="55" t="s">
        <v>76</v>
      </c>
      <c r="K15" s="54">
        <v>-5306</v>
      </c>
      <c r="L15" s="54" t="s">
        <v>77</v>
      </c>
      <c r="M15" s="55" t="s">
        <v>61</v>
      </c>
      <c r="N15" s="55"/>
      <c r="O15" s="56" t="s">
        <v>62</v>
      </c>
      <c r="P15" s="56" t="s">
        <v>63</v>
      </c>
    </row>
    <row r="16" spans="1:16" ht="12.75" customHeight="1" thickBot="1">
      <c r="A16" s="8" t="str">
        <f t="shared" si="0"/>
        <v> AN 255.173 </v>
      </c>
      <c r="B16" s="3" t="str">
        <f t="shared" si="1"/>
        <v>I</v>
      </c>
      <c r="C16" s="8">
        <f t="shared" si="2"/>
        <v>27277.49</v>
      </c>
      <c r="D16" s="10" t="str">
        <f t="shared" si="3"/>
        <v>vis</v>
      </c>
      <c r="E16" s="53">
        <f>VLOOKUP(C16,Active!C$21:E$973,3,FALSE)</f>
        <v>-5213.9544084552781</v>
      </c>
      <c r="F16" s="3" t="s">
        <v>56</v>
      </c>
      <c r="G16" s="10" t="str">
        <f t="shared" si="4"/>
        <v>27277.49</v>
      </c>
      <c r="H16" s="8">
        <f t="shared" si="5"/>
        <v>-5085</v>
      </c>
      <c r="I16" s="54" t="s">
        <v>78</v>
      </c>
      <c r="J16" s="55" t="s">
        <v>79</v>
      </c>
      <c r="K16" s="54">
        <v>-5085</v>
      </c>
      <c r="L16" s="54" t="s">
        <v>77</v>
      </c>
      <c r="M16" s="55" t="s">
        <v>61</v>
      </c>
      <c r="N16" s="55"/>
      <c r="O16" s="56" t="s">
        <v>80</v>
      </c>
      <c r="P16" s="56" t="s">
        <v>81</v>
      </c>
    </row>
    <row r="17" spans="1:16" ht="12.75" customHeight="1" thickBot="1">
      <c r="A17" s="8" t="str">
        <f t="shared" si="0"/>
        <v> BZ 1934/1 </v>
      </c>
      <c r="B17" s="3" t="str">
        <f t="shared" si="1"/>
        <v>I</v>
      </c>
      <c r="C17" s="8">
        <f t="shared" si="2"/>
        <v>27340.35</v>
      </c>
      <c r="D17" s="10" t="str">
        <f t="shared" si="3"/>
        <v>vis</v>
      </c>
      <c r="E17" s="53">
        <f>VLOOKUP(C17,Active!C$21:E$973,3,FALSE)</f>
        <v>-5200.9608533495621</v>
      </c>
      <c r="F17" s="3" t="s">
        <v>56</v>
      </c>
      <c r="G17" s="10" t="str">
        <f t="shared" si="4"/>
        <v>27340.35</v>
      </c>
      <c r="H17" s="8">
        <f t="shared" si="5"/>
        <v>-5072</v>
      </c>
      <c r="I17" s="54" t="s">
        <v>82</v>
      </c>
      <c r="J17" s="55" t="s">
        <v>83</v>
      </c>
      <c r="K17" s="54">
        <v>-5072</v>
      </c>
      <c r="L17" s="54" t="s">
        <v>84</v>
      </c>
      <c r="M17" s="55" t="s">
        <v>85</v>
      </c>
      <c r="N17" s="55"/>
      <c r="O17" s="56" t="s">
        <v>86</v>
      </c>
      <c r="P17" s="56" t="s">
        <v>87</v>
      </c>
    </row>
    <row r="18" spans="1:16" ht="12.75" customHeight="1" thickBot="1">
      <c r="A18" s="8" t="str">
        <f t="shared" si="0"/>
        <v> AN 255.173 </v>
      </c>
      <c r="B18" s="3" t="str">
        <f t="shared" si="1"/>
        <v>I</v>
      </c>
      <c r="C18" s="8">
        <f t="shared" si="2"/>
        <v>27635.51</v>
      </c>
      <c r="D18" s="10" t="str">
        <f t="shared" si="3"/>
        <v>vis</v>
      </c>
      <c r="E18" s="53">
        <f>VLOOKUP(C18,Active!C$21:E$973,3,FALSE)</f>
        <v>-5139.9494355162278</v>
      </c>
      <c r="F18" s="3" t="s">
        <v>56</v>
      </c>
      <c r="G18" s="10" t="str">
        <f t="shared" si="4"/>
        <v>27635.51</v>
      </c>
      <c r="H18" s="8">
        <f t="shared" si="5"/>
        <v>-5011</v>
      </c>
      <c r="I18" s="54" t="s">
        <v>88</v>
      </c>
      <c r="J18" s="55" t="s">
        <v>89</v>
      </c>
      <c r="K18" s="54">
        <v>-5011</v>
      </c>
      <c r="L18" s="54" t="s">
        <v>90</v>
      </c>
      <c r="M18" s="55" t="s">
        <v>61</v>
      </c>
      <c r="N18" s="55"/>
      <c r="O18" s="56" t="s">
        <v>80</v>
      </c>
      <c r="P18" s="56" t="s">
        <v>81</v>
      </c>
    </row>
    <row r="19" spans="1:16" ht="12.75" customHeight="1" thickBot="1">
      <c r="A19" s="8" t="str">
        <f t="shared" si="0"/>
        <v> AN 277.40 </v>
      </c>
      <c r="B19" s="3" t="str">
        <f t="shared" si="1"/>
        <v>I</v>
      </c>
      <c r="C19" s="8">
        <f t="shared" si="2"/>
        <v>27964.402999999998</v>
      </c>
      <c r="D19" s="10" t="str">
        <f t="shared" si="3"/>
        <v>vis</v>
      </c>
      <c r="E19" s="53">
        <f>VLOOKUP(C19,Active!C$21:E$973,3,FALSE)</f>
        <v>-5071.9651956278331</v>
      </c>
      <c r="F19" s="3" t="s">
        <v>56</v>
      </c>
      <c r="G19" s="10" t="str">
        <f t="shared" si="4"/>
        <v>27964.403</v>
      </c>
      <c r="H19" s="8">
        <f t="shared" si="5"/>
        <v>-4943</v>
      </c>
      <c r="I19" s="54" t="s">
        <v>91</v>
      </c>
      <c r="J19" s="55" t="s">
        <v>92</v>
      </c>
      <c r="K19" s="54">
        <v>-4943</v>
      </c>
      <c r="L19" s="54" t="s">
        <v>93</v>
      </c>
      <c r="M19" s="55" t="s">
        <v>85</v>
      </c>
      <c r="N19" s="55"/>
      <c r="O19" s="56" t="s">
        <v>94</v>
      </c>
      <c r="P19" s="56" t="s">
        <v>95</v>
      </c>
    </row>
    <row r="20" spans="1:16" ht="12.75" customHeight="1" thickBot="1">
      <c r="A20" s="8" t="str">
        <f t="shared" si="0"/>
        <v> AN 277.40 </v>
      </c>
      <c r="B20" s="3" t="str">
        <f t="shared" si="1"/>
        <v>I</v>
      </c>
      <c r="C20" s="8">
        <f t="shared" si="2"/>
        <v>27993.432000000001</v>
      </c>
      <c r="D20" s="10" t="str">
        <f t="shared" si="3"/>
        <v>vis</v>
      </c>
      <c r="E20" s="53">
        <f>VLOOKUP(C20,Active!C$21:E$973,3,FALSE)</f>
        <v>-5065.9647197900358</v>
      </c>
      <c r="F20" s="3" t="s">
        <v>56</v>
      </c>
      <c r="G20" s="10" t="str">
        <f t="shared" si="4"/>
        <v>27993.432</v>
      </c>
      <c r="H20" s="8">
        <f t="shared" si="5"/>
        <v>-4937</v>
      </c>
      <c r="I20" s="54" t="s">
        <v>96</v>
      </c>
      <c r="J20" s="55" t="s">
        <v>97</v>
      </c>
      <c r="K20" s="54">
        <v>-4937</v>
      </c>
      <c r="L20" s="54" t="s">
        <v>98</v>
      </c>
      <c r="M20" s="55" t="s">
        <v>85</v>
      </c>
      <c r="N20" s="55"/>
      <c r="O20" s="56" t="s">
        <v>94</v>
      </c>
      <c r="P20" s="56" t="s">
        <v>95</v>
      </c>
    </row>
    <row r="21" spans="1:16" ht="12.75" customHeight="1" thickBot="1">
      <c r="A21" s="8" t="str">
        <f t="shared" si="0"/>
        <v> AN 277.40 </v>
      </c>
      <c r="B21" s="3" t="str">
        <f t="shared" si="1"/>
        <v>I</v>
      </c>
      <c r="C21" s="8">
        <f t="shared" si="2"/>
        <v>28109.535</v>
      </c>
      <c r="D21" s="10" t="str">
        <f t="shared" si="3"/>
        <v>vis</v>
      </c>
      <c r="E21" s="53">
        <f>VLOOKUP(C21,Active!C$21:E$973,3,FALSE)</f>
        <v>-5041.9655036201502</v>
      </c>
      <c r="F21" s="3" t="s">
        <v>56</v>
      </c>
      <c r="G21" s="10" t="str">
        <f t="shared" si="4"/>
        <v>28109.535</v>
      </c>
      <c r="H21" s="8">
        <f t="shared" si="5"/>
        <v>-4913</v>
      </c>
      <c r="I21" s="54" t="s">
        <v>99</v>
      </c>
      <c r="J21" s="55" t="s">
        <v>100</v>
      </c>
      <c r="K21" s="54">
        <v>-4913</v>
      </c>
      <c r="L21" s="54" t="s">
        <v>101</v>
      </c>
      <c r="M21" s="55" t="s">
        <v>85</v>
      </c>
      <c r="N21" s="55"/>
      <c r="O21" s="56" t="s">
        <v>94</v>
      </c>
      <c r="P21" s="56" t="s">
        <v>95</v>
      </c>
    </row>
    <row r="22" spans="1:16" ht="12.75" customHeight="1" thickBot="1">
      <c r="A22" s="8" t="str">
        <f t="shared" si="0"/>
        <v> AN 277.40 </v>
      </c>
      <c r="B22" s="3" t="str">
        <f t="shared" si="1"/>
        <v>I</v>
      </c>
      <c r="C22" s="8">
        <f t="shared" si="2"/>
        <v>28153.077000000001</v>
      </c>
      <c r="D22" s="10" t="str">
        <f t="shared" si="3"/>
        <v>vis</v>
      </c>
      <c r="E22" s="53">
        <f>VLOOKUP(C22,Active!C$21:E$973,3,FALSE)</f>
        <v>-5032.965099922837</v>
      </c>
      <c r="F22" s="3" t="s">
        <v>56</v>
      </c>
      <c r="G22" s="10" t="str">
        <f t="shared" si="4"/>
        <v>28153.077</v>
      </c>
      <c r="H22" s="8">
        <f t="shared" si="5"/>
        <v>-4904</v>
      </c>
      <c r="I22" s="54" t="s">
        <v>102</v>
      </c>
      <c r="J22" s="55" t="s">
        <v>103</v>
      </c>
      <c r="K22" s="54">
        <v>-4904</v>
      </c>
      <c r="L22" s="54" t="s">
        <v>104</v>
      </c>
      <c r="M22" s="55" t="s">
        <v>85</v>
      </c>
      <c r="N22" s="55"/>
      <c r="O22" s="56" t="s">
        <v>94</v>
      </c>
      <c r="P22" s="56" t="s">
        <v>95</v>
      </c>
    </row>
    <row r="23" spans="1:16" ht="12.75" customHeight="1" thickBot="1">
      <c r="A23" s="8" t="str">
        <f t="shared" si="0"/>
        <v> AN 277.40 </v>
      </c>
      <c r="B23" s="3" t="str">
        <f t="shared" si="1"/>
        <v>I</v>
      </c>
      <c r="C23" s="8">
        <f t="shared" si="2"/>
        <v>28477.198</v>
      </c>
      <c r="D23" s="10" t="str">
        <f t="shared" si="3"/>
        <v>vis</v>
      </c>
      <c r="E23" s="53">
        <f>VLOOKUP(C23,Active!C$21:E$973,3,FALSE)</f>
        <v>-4965.9672622769567</v>
      </c>
      <c r="F23" s="3" t="s">
        <v>56</v>
      </c>
      <c r="G23" s="10" t="str">
        <f t="shared" si="4"/>
        <v>28477.198</v>
      </c>
      <c r="H23" s="8">
        <f t="shared" si="5"/>
        <v>-4837</v>
      </c>
      <c r="I23" s="54" t="s">
        <v>105</v>
      </c>
      <c r="J23" s="55" t="s">
        <v>106</v>
      </c>
      <c r="K23" s="54">
        <v>-4837</v>
      </c>
      <c r="L23" s="54" t="s">
        <v>107</v>
      </c>
      <c r="M23" s="55" t="s">
        <v>85</v>
      </c>
      <c r="N23" s="55"/>
      <c r="O23" s="56" t="s">
        <v>94</v>
      </c>
      <c r="P23" s="56" t="s">
        <v>95</v>
      </c>
    </row>
    <row r="24" spans="1:16" ht="12.75" customHeight="1" thickBot="1">
      <c r="A24" s="8" t="str">
        <f t="shared" si="0"/>
        <v> AN 277.40 </v>
      </c>
      <c r="B24" s="3" t="str">
        <f t="shared" si="1"/>
        <v>I</v>
      </c>
      <c r="C24" s="8">
        <f t="shared" si="2"/>
        <v>28835.17</v>
      </c>
      <c r="D24" s="10" t="str">
        <f t="shared" si="3"/>
        <v>vis</v>
      </c>
      <c r="E24" s="53">
        <f>VLOOKUP(C24,Active!C$21:E$973,3,FALSE)</f>
        <v>-4891.9722112380823</v>
      </c>
      <c r="F24" s="3" t="s">
        <v>56</v>
      </c>
      <c r="G24" s="10" t="str">
        <f t="shared" si="4"/>
        <v>28835.170</v>
      </c>
      <c r="H24" s="8">
        <f t="shared" si="5"/>
        <v>-4763</v>
      </c>
      <c r="I24" s="54" t="s">
        <v>108</v>
      </c>
      <c r="J24" s="55" t="s">
        <v>109</v>
      </c>
      <c r="K24" s="54">
        <v>-4763</v>
      </c>
      <c r="L24" s="54" t="s">
        <v>110</v>
      </c>
      <c r="M24" s="55" t="s">
        <v>85</v>
      </c>
      <c r="N24" s="55"/>
      <c r="O24" s="56" t="s">
        <v>94</v>
      </c>
      <c r="P24" s="56" t="s">
        <v>95</v>
      </c>
    </row>
    <row r="25" spans="1:16" ht="12.75" customHeight="1" thickBot="1">
      <c r="A25" s="8" t="str">
        <f t="shared" si="0"/>
        <v> AN 277.40 </v>
      </c>
      <c r="B25" s="3" t="str">
        <f t="shared" si="1"/>
        <v>I</v>
      </c>
      <c r="C25" s="8">
        <f t="shared" si="2"/>
        <v>28888.388999999999</v>
      </c>
      <c r="D25" s="10" t="str">
        <f t="shared" si="3"/>
        <v>vis</v>
      </c>
      <c r="E25" s="53">
        <f>VLOOKUP(C25,Active!C$21:E$973,3,FALSE)</f>
        <v>-4880.9715111240012</v>
      </c>
      <c r="F25" s="3" t="s">
        <v>56</v>
      </c>
      <c r="G25" s="10" t="str">
        <f t="shared" si="4"/>
        <v>28888.389</v>
      </c>
      <c r="H25" s="8">
        <f t="shared" si="5"/>
        <v>-4752</v>
      </c>
      <c r="I25" s="54" t="s">
        <v>111</v>
      </c>
      <c r="J25" s="55" t="s">
        <v>112</v>
      </c>
      <c r="K25" s="54">
        <v>-4752</v>
      </c>
      <c r="L25" s="54" t="s">
        <v>113</v>
      </c>
      <c r="M25" s="55" t="s">
        <v>85</v>
      </c>
      <c r="N25" s="55"/>
      <c r="O25" s="56" t="s">
        <v>94</v>
      </c>
      <c r="P25" s="56" t="s">
        <v>95</v>
      </c>
    </row>
    <row r="26" spans="1:16" ht="12.75" customHeight="1" thickBot="1">
      <c r="A26" s="8" t="str">
        <f t="shared" si="0"/>
        <v> CTAD 67/68 </v>
      </c>
      <c r="B26" s="3" t="str">
        <f t="shared" si="1"/>
        <v>I</v>
      </c>
      <c r="C26" s="8">
        <f t="shared" si="2"/>
        <v>29522.13</v>
      </c>
      <c r="D26" s="10" t="str">
        <f t="shared" si="3"/>
        <v>vis</v>
      </c>
      <c r="E26" s="53">
        <f>VLOOKUP(C26,Active!C$21:E$973,3,FALSE)</f>
        <v>-4749.9732832167128</v>
      </c>
      <c r="F26" s="3" t="s">
        <v>56</v>
      </c>
      <c r="G26" s="10" t="str">
        <f t="shared" si="4"/>
        <v>29522.13</v>
      </c>
      <c r="H26" s="8">
        <f t="shared" si="5"/>
        <v>-4621</v>
      </c>
      <c r="I26" s="54" t="s">
        <v>114</v>
      </c>
      <c r="J26" s="55" t="s">
        <v>115</v>
      </c>
      <c r="K26" s="54">
        <v>-4621</v>
      </c>
      <c r="L26" s="54" t="s">
        <v>116</v>
      </c>
      <c r="M26" s="55" t="s">
        <v>61</v>
      </c>
      <c r="N26" s="55"/>
      <c r="O26" s="56" t="s">
        <v>117</v>
      </c>
      <c r="P26" s="56" t="s">
        <v>118</v>
      </c>
    </row>
    <row r="27" spans="1:16" ht="12.75" customHeight="1" thickBot="1">
      <c r="A27" s="8" t="str">
        <f t="shared" si="0"/>
        <v> CTAD 67/68 </v>
      </c>
      <c r="B27" s="3" t="str">
        <f t="shared" si="1"/>
        <v>I</v>
      </c>
      <c r="C27" s="8">
        <f t="shared" si="2"/>
        <v>29580.15</v>
      </c>
      <c r="D27" s="10" t="str">
        <f t="shared" si="3"/>
        <v>vis</v>
      </c>
      <c r="E27" s="53">
        <f>VLOOKUP(C27,Active!C$21:E$973,3,FALSE)</f>
        <v>-4737.9801863787607</v>
      </c>
      <c r="F27" s="3" t="s">
        <v>56</v>
      </c>
      <c r="G27" s="10" t="str">
        <f t="shared" si="4"/>
        <v>29580.15</v>
      </c>
      <c r="H27" s="8">
        <f t="shared" si="5"/>
        <v>-4609</v>
      </c>
      <c r="I27" s="54" t="s">
        <v>119</v>
      </c>
      <c r="J27" s="55" t="s">
        <v>120</v>
      </c>
      <c r="K27" s="54">
        <v>-4609</v>
      </c>
      <c r="L27" s="54" t="s">
        <v>121</v>
      </c>
      <c r="M27" s="55" t="s">
        <v>61</v>
      </c>
      <c r="N27" s="55"/>
      <c r="O27" s="56" t="s">
        <v>117</v>
      </c>
      <c r="P27" s="56" t="s">
        <v>118</v>
      </c>
    </row>
    <row r="28" spans="1:16" ht="12.75" customHeight="1" thickBot="1">
      <c r="A28" s="8" t="str">
        <f t="shared" si="0"/>
        <v> CTAD 67/68 </v>
      </c>
      <c r="B28" s="3" t="str">
        <f t="shared" si="1"/>
        <v>I</v>
      </c>
      <c r="C28" s="8">
        <f t="shared" si="2"/>
        <v>29812.37</v>
      </c>
      <c r="D28" s="10" t="str">
        <f t="shared" si="3"/>
        <v>vis</v>
      </c>
      <c r="E28" s="53">
        <f>VLOOKUP(C28,Active!C$21:E$973,3,FALSE)</f>
        <v>-4689.9788601514374</v>
      </c>
      <c r="F28" s="3" t="s">
        <v>56</v>
      </c>
      <c r="G28" s="10" t="str">
        <f t="shared" si="4"/>
        <v>29812.37</v>
      </c>
      <c r="H28" s="8">
        <f t="shared" si="5"/>
        <v>-4561</v>
      </c>
      <c r="I28" s="54" t="s">
        <v>122</v>
      </c>
      <c r="J28" s="55" t="s">
        <v>123</v>
      </c>
      <c r="K28" s="54">
        <v>-4561</v>
      </c>
      <c r="L28" s="54" t="s">
        <v>124</v>
      </c>
      <c r="M28" s="55" t="s">
        <v>61</v>
      </c>
      <c r="N28" s="55"/>
      <c r="O28" s="56" t="s">
        <v>117</v>
      </c>
      <c r="P28" s="56" t="s">
        <v>118</v>
      </c>
    </row>
    <row r="29" spans="1:16" ht="12.75" customHeight="1" thickBot="1">
      <c r="A29" s="8" t="str">
        <f t="shared" si="0"/>
        <v> MVS 7.153 </v>
      </c>
      <c r="B29" s="3" t="str">
        <f t="shared" si="1"/>
        <v>I</v>
      </c>
      <c r="C29" s="8">
        <f t="shared" si="2"/>
        <v>30199.469000000001</v>
      </c>
      <c r="D29" s="10" t="str">
        <f t="shared" si="3"/>
        <v>vis</v>
      </c>
      <c r="E29" s="53">
        <f>VLOOKUP(C29,Active!C$21:E$973,3,FALSE)</f>
        <v>-4609.9630760619066</v>
      </c>
      <c r="F29" s="3" t="s">
        <v>56</v>
      </c>
      <c r="G29" s="10" t="str">
        <f t="shared" si="4"/>
        <v>30199.469</v>
      </c>
      <c r="H29" s="8">
        <f t="shared" si="5"/>
        <v>-4481</v>
      </c>
      <c r="I29" s="54" t="s">
        <v>125</v>
      </c>
      <c r="J29" s="55" t="s">
        <v>126</v>
      </c>
      <c r="K29" s="54">
        <v>-4481</v>
      </c>
      <c r="L29" s="54" t="s">
        <v>127</v>
      </c>
      <c r="M29" s="55" t="s">
        <v>61</v>
      </c>
      <c r="N29" s="55"/>
      <c r="O29" s="56" t="s">
        <v>128</v>
      </c>
      <c r="P29" s="56" t="s">
        <v>129</v>
      </c>
    </row>
    <row r="30" spans="1:16" ht="12.75" customHeight="1" thickBot="1">
      <c r="A30" s="8" t="str">
        <f t="shared" si="0"/>
        <v> MVS 7.153 </v>
      </c>
      <c r="B30" s="3" t="str">
        <f t="shared" si="1"/>
        <v>I</v>
      </c>
      <c r="C30" s="8">
        <f t="shared" si="2"/>
        <v>31002.416000000001</v>
      </c>
      <c r="D30" s="10" t="str">
        <f t="shared" si="3"/>
        <v>vis</v>
      </c>
      <c r="E30" s="53">
        <f>VLOOKUP(C30,Active!C$21:E$973,3,FALSE)</f>
        <v>-4443.9889097960786</v>
      </c>
      <c r="F30" s="3" t="s">
        <v>56</v>
      </c>
      <c r="G30" s="10" t="str">
        <f t="shared" si="4"/>
        <v>31002.416</v>
      </c>
      <c r="H30" s="8">
        <f t="shared" si="5"/>
        <v>-4315</v>
      </c>
      <c r="I30" s="54" t="s">
        <v>130</v>
      </c>
      <c r="J30" s="55" t="s">
        <v>131</v>
      </c>
      <c r="K30" s="54">
        <v>-4315</v>
      </c>
      <c r="L30" s="54" t="s">
        <v>132</v>
      </c>
      <c r="M30" s="55" t="s">
        <v>61</v>
      </c>
      <c r="N30" s="55"/>
      <c r="O30" s="56" t="s">
        <v>128</v>
      </c>
      <c r="P30" s="56" t="s">
        <v>129</v>
      </c>
    </row>
    <row r="31" spans="1:16" ht="12.75" customHeight="1" thickBot="1">
      <c r="A31" s="8" t="str">
        <f t="shared" si="0"/>
        <v> MVS 7.153 </v>
      </c>
      <c r="B31" s="3" t="str">
        <f t="shared" si="1"/>
        <v>I</v>
      </c>
      <c r="C31" s="8">
        <f t="shared" si="2"/>
        <v>31655.496999999999</v>
      </c>
      <c r="D31" s="10" t="str">
        <f t="shared" si="3"/>
        <v>vis</v>
      </c>
      <c r="E31" s="53">
        <f>VLOOKUP(C31,Active!C$21:E$973,3,FALSE)</f>
        <v>-4308.9929829428074</v>
      </c>
      <c r="F31" s="3" t="s">
        <v>56</v>
      </c>
      <c r="G31" s="10" t="str">
        <f t="shared" si="4"/>
        <v>31655.497</v>
      </c>
      <c r="H31" s="8">
        <f t="shared" si="5"/>
        <v>-4180</v>
      </c>
      <c r="I31" s="54" t="s">
        <v>133</v>
      </c>
      <c r="J31" s="55" t="s">
        <v>134</v>
      </c>
      <c r="K31" s="54">
        <v>-4180</v>
      </c>
      <c r="L31" s="54" t="s">
        <v>135</v>
      </c>
      <c r="M31" s="55" t="s">
        <v>61</v>
      </c>
      <c r="N31" s="55"/>
      <c r="O31" s="56" t="s">
        <v>128</v>
      </c>
      <c r="P31" s="56" t="s">
        <v>129</v>
      </c>
    </row>
    <row r="32" spans="1:16" ht="12.75" customHeight="1" thickBot="1">
      <c r="A32" s="8" t="str">
        <f t="shared" si="0"/>
        <v> CTAD 67/68 </v>
      </c>
      <c r="B32" s="3" t="str">
        <f t="shared" si="1"/>
        <v>I</v>
      </c>
      <c r="C32" s="8">
        <f t="shared" si="2"/>
        <v>32507.14</v>
      </c>
      <c r="D32" s="10" t="str">
        <f t="shared" si="3"/>
        <v>vis</v>
      </c>
      <c r="E32" s="53">
        <f>VLOOKUP(C32,Active!C$21:E$973,3,FALSE)</f>
        <v>-4132.9530489482477</v>
      </c>
      <c r="F32" s="3" t="s">
        <v>56</v>
      </c>
      <c r="G32" s="10" t="str">
        <f t="shared" si="4"/>
        <v>32507.14</v>
      </c>
      <c r="H32" s="8">
        <f t="shared" si="5"/>
        <v>-4004</v>
      </c>
      <c r="I32" s="54" t="s">
        <v>136</v>
      </c>
      <c r="J32" s="55" t="s">
        <v>137</v>
      </c>
      <c r="K32" s="54">
        <v>-4004</v>
      </c>
      <c r="L32" s="54" t="s">
        <v>138</v>
      </c>
      <c r="M32" s="55" t="s">
        <v>85</v>
      </c>
      <c r="N32" s="55"/>
      <c r="O32" s="56" t="s">
        <v>117</v>
      </c>
      <c r="P32" s="56" t="s">
        <v>118</v>
      </c>
    </row>
    <row r="33" spans="1:16" ht="12.75" customHeight="1" thickBot="1">
      <c r="A33" s="8" t="str">
        <f t="shared" si="0"/>
        <v> CTAD 67/68 </v>
      </c>
      <c r="B33" s="3" t="str">
        <f t="shared" si="1"/>
        <v>I</v>
      </c>
      <c r="C33" s="8">
        <f t="shared" si="2"/>
        <v>32768.29</v>
      </c>
      <c r="D33" s="10" t="str">
        <f t="shared" si="3"/>
        <v>vis</v>
      </c>
      <c r="E33" s="53">
        <f>VLOOKUP(C33,Active!C$21:E$973,3,FALSE)</f>
        <v>-4078.9717108022414</v>
      </c>
      <c r="F33" s="3" t="s">
        <v>56</v>
      </c>
      <c r="G33" s="10" t="str">
        <f t="shared" si="4"/>
        <v>32768.29</v>
      </c>
      <c r="H33" s="8">
        <f t="shared" si="5"/>
        <v>-3950</v>
      </c>
      <c r="I33" s="54" t="s">
        <v>139</v>
      </c>
      <c r="J33" s="55" t="s">
        <v>140</v>
      </c>
      <c r="K33" s="54">
        <v>-3950</v>
      </c>
      <c r="L33" s="54" t="s">
        <v>141</v>
      </c>
      <c r="M33" s="55" t="s">
        <v>85</v>
      </c>
      <c r="N33" s="55"/>
      <c r="O33" s="56" t="s">
        <v>117</v>
      </c>
      <c r="P33" s="56" t="s">
        <v>118</v>
      </c>
    </row>
    <row r="34" spans="1:16" ht="12.75" customHeight="1" thickBot="1">
      <c r="A34" s="8" t="str">
        <f t="shared" si="0"/>
        <v> CTAD 67/68 </v>
      </c>
      <c r="B34" s="3" t="str">
        <f t="shared" si="1"/>
        <v>I</v>
      </c>
      <c r="C34" s="8">
        <f t="shared" si="2"/>
        <v>32797.269999999997</v>
      </c>
      <c r="D34" s="10" t="str">
        <f t="shared" si="3"/>
        <v>vis</v>
      </c>
      <c r="E34" s="53">
        <f>VLOOKUP(C34,Active!C$21:E$973,3,FALSE)</f>
        <v>-4072.9813635708765</v>
      </c>
      <c r="F34" s="3" t="s">
        <v>56</v>
      </c>
      <c r="G34" s="10" t="str">
        <f t="shared" si="4"/>
        <v>32797.27</v>
      </c>
      <c r="H34" s="8">
        <f t="shared" si="5"/>
        <v>-3944</v>
      </c>
      <c r="I34" s="54" t="s">
        <v>142</v>
      </c>
      <c r="J34" s="55" t="s">
        <v>143</v>
      </c>
      <c r="K34" s="54">
        <v>-3944</v>
      </c>
      <c r="L34" s="54" t="s">
        <v>124</v>
      </c>
      <c r="M34" s="55" t="s">
        <v>85</v>
      </c>
      <c r="N34" s="55"/>
      <c r="O34" s="56" t="s">
        <v>117</v>
      </c>
      <c r="P34" s="56" t="s">
        <v>118</v>
      </c>
    </row>
    <row r="35" spans="1:16" ht="12.75" customHeight="1" thickBot="1">
      <c r="A35" s="8" t="str">
        <f t="shared" si="0"/>
        <v> CTAD 67/68 </v>
      </c>
      <c r="B35" s="3" t="str">
        <f t="shared" si="1"/>
        <v>I</v>
      </c>
      <c r="C35" s="8">
        <f t="shared" si="2"/>
        <v>32797.31</v>
      </c>
      <c r="D35" s="10" t="str">
        <f t="shared" si="3"/>
        <v>vis</v>
      </c>
      <c r="E35" s="53">
        <f>VLOOKUP(C35,Active!C$21:E$973,3,FALSE)</f>
        <v>-4072.9730953207295</v>
      </c>
      <c r="F35" s="3" t="s">
        <v>56</v>
      </c>
      <c r="G35" s="10" t="str">
        <f t="shared" si="4"/>
        <v>32797.31</v>
      </c>
      <c r="H35" s="8">
        <f t="shared" si="5"/>
        <v>-3944</v>
      </c>
      <c r="I35" s="54" t="s">
        <v>144</v>
      </c>
      <c r="J35" s="55" t="s">
        <v>145</v>
      </c>
      <c r="K35" s="54">
        <v>-3944</v>
      </c>
      <c r="L35" s="54" t="s">
        <v>146</v>
      </c>
      <c r="M35" s="55" t="s">
        <v>61</v>
      </c>
      <c r="N35" s="55"/>
      <c r="O35" s="56" t="s">
        <v>117</v>
      </c>
      <c r="P35" s="56" t="s">
        <v>118</v>
      </c>
    </row>
    <row r="36" spans="1:16" ht="12.75" customHeight="1" thickBot="1">
      <c r="A36" s="8" t="str">
        <f t="shared" si="0"/>
        <v> CTAD 67/68 </v>
      </c>
      <c r="B36" s="3" t="str">
        <f t="shared" si="1"/>
        <v>I</v>
      </c>
      <c r="C36" s="8">
        <f t="shared" si="2"/>
        <v>32831.199999999997</v>
      </c>
      <c r="D36" s="10" t="str">
        <f t="shared" si="3"/>
        <v>vis</v>
      </c>
      <c r="E36" s="53">
        <f>VLOOKUP(C36,Active!C$21:E$973,3,FALSE)</f>
        <v>-4065.9678203838421</v>
      </c>
      <c r="F36" s="3" t="s">
        <v>56</v>
      </c>
      <c r="G36" s="10" t="str">
        <f t="shared" si="4"/>
        <v>32831.20</v>
      </c>
      <c r="H36" s="8">
        <f t="shared" si="5"/>
        <v>-3937</v>
      </c>
      <c r="I36" s="54" t="s">
        <v>147</v>
      </c>
      <c r="J36" s="55" t="s">
        <v>148</v>
      </c>
      <c r="K36" s="54">
        <v>-3937</v>
      </c>
      <c r="L36" s="54" t="s">
        <v>84</v>
      </c>
      <c r="M36" s="55" t="s">
        <v>85</v>
      </c>
      <c r="N36" s="55"/>
      <c r="O36" s="56" t="s">
        <v>117</v>
      </c>
      <c r="P36" s="56" t="s">
        <v>118</v>
      </c>
    </row>
    <row r="37" spans="1:16" ht="12.75" customHeight="1" thickBot="1">
      <c r="A37" s="8" t="str">
        <f t="shared" si="0"/>
        <v> CTAD 67/68 </v>
      </c>
      <c r="B37" s="3" t="str">
        <f t="shared" si="1"/>
        <v>I</v>
      </c>
      <c r="C37" s="8">
        <f t="shared" si="2"/>
        <v>32860.18</v>
      </c>
      <c r="D37" s="10" t="str">
        <f t="shared" si="3"/>
        <v>vis</v>
      </c>
      <c r="E37" s="53">
        <f>VLOOKUP(C37,Active!C$21:E$973,3,FALSE)</f>
        <v>-4059.9774731524753</v>
      </c>
      <c r="F37" s="3" t="s">
        <v>56</v>
      </c>
      <c r="G37" s="10" t="str">
        <f t="shared" si="4"/>
        <v>32860.18</v>
      </c>
      <c r="H37" s="8">
        <f t="shared" si="5"/>
        <v>-3931</v>
      </c>
      <c r="I37" s="54" t="s">
        <v>149</v>
      </c>
      <c r="J37" s="55" t="s">
        <v>150</v>
      </c>
      <c r="K37" s="54">
        <v>-3931</v>
      </c>
      <c r="L37" s="54" t="s">
        <v>151</v>
      </c>
      <c r="M37" s="55" t="s">
        <v>85</v>
      </c>
      <c r="N37" s="55"/>
      <c r="O37" s="56" t="s">
        <v>117</v>
      </c>
      <c r="P37" s="56" t="s">
        <v>118</v>
      </c>
    </row>
    <row r="38" spans="1:16" ht="12.75" customHeight="1" thickBot="1">
      <c r="A38" s="8" t="str">
        <f t="shared" si="0"/>
        <v> MVS 7.153 </v>
      </c>
      <c r="B38" s="3" t="str">
        <f t="shared" si="1"/>
        <v>I</v>
      </c>
      <c r="C38" s="8">
        <f t="shared" si="2"/>
        <v>32889.228999999999</v>
      </c>
      <c r="D38" s="10" t="str">
        <f t="shared" si="3"/>
        <v>vis</v>
      </c>
      <c r="E38" s="53">
        <f>VLOOKUP(C38,Active!C$21:E$973,3,FALSE)</f>
        <v>-4053.972863189606</v>
      </c>
      <c r="F38" s="3" t="s">
        <v>56</v>
      </c>
      <c r="G38" s="10" t="str">
        <f t="shared" si="4"/>
        <v>32889.229</v>
      </c>
      <c r="H38" s="8">
        <f t="shared" si="5"/>
        <v>-3925</v>
      </c>
      <c r="I38" s="54" t="s">
        <v>152</v>
      </c>
      <c r="J38" s="55" t="s">
        <v>153</v>
      </c>
      <c r="K38" s="54">
        <v>-3925</v>
      </c>
      <c r="L38" s="54" t="s">
        <v>154</v>
      </c>
      <c r="M38" s="55" t="s">
        <v>61</v>
      </c>
      <c r="N38" s="55"/>
      <c r="O38" s="56" t="s">
        <v>128</v>
      </c>
      <c r="P38" s="56" t="s">
        <v>129</v>
      </c>
    </row>
    <row r="39" spans="1:16" ht="12.75" customHeight="1" thickBot="1">
      <c r="A39" s="8" t="str">
        <f t="shared" si="0"/>
        <v> MVS 7.153 </v>
      </c>
      <c r="B39" s="3" t="str">
        <f t="shared" si="1"/>
        <v>I</v>
      </c>
      <c r="C39" s="8">
        <f t="shared" si="2"/>
        <v>33242.266000000003</v>
      </c>
      <c r="D39" s="10" t="str">
        <f t="shared" si="3"/>
        <v>vis</v>
      </c>
      <c r="E39" s="53">
        <f>VLOOKUP(C39,Active!C$21:E$973,3,FALSE)</f>
        <v>-3980.9979075125939</v>
      </c>
      <c r="F39" s="3" t="s">
        <v>56</v>
      </c>
      <c r="G39" s="10" t="str">
        <f t="shared" si="4"/>
        <v>33242.266</v>
      </c>
      <c r="H39" s="8">
        <f t="shared" si="5"/>
        <v>-3852</v>
      </c>
      <c r="I39" s="54" t="s">
        <v>155</v>
      </c>
      <c r="J39" s="55" t="s">
        <v>156</v>
      </c>
      <c r="K39" s="54">
        <v>-3852</v>
      </c>
      <c r="L39" s="54" t="s">
        <v>157</v>
      </c>
      <c r="M39" s="55" t="s">
        <v>61</v>
      </c>
      <c r="N39" s="55"/>
      <c r="O39" s="56" t="s">
        <v>128</v>
      </c>
      <c r="P39" s="56" t="s">
        <v>129</v>
      </c>
    </row>
    <row r="40" spans="1:16" ht="12.75" customHeight="1" thickBot="1">
      <c r="A40" s="8" t="str">
        <f t="shared" si="0"/>
        <v> MVS 7.153 </v>
      </c>
      <c r="B40" s="3" t="str">
        <f t="shared" si="1"/>
        <v>I</v>
      </c>
      <c r="C40" s="8">
        <f t="shared" si="2"/>
        <v>35390.321000000004</v>
      </c>
      <c r="D40" s="10" t="str">
        <f t="shared" si="3"/>
        <v>vis</v>
      </c>
      <c r="E40" s="53">
        <f>VLOOKUP(C40,Active!C$21:E$973,3,FALSE)</f>
        <v>-3536.9815057847773</v>
      </c>
      <c r="F40" s="3" t="s">
        <v>56</v>
      </c>
      <c r="G40" s="10" t="str">
        <f t="shared" si="4"/>
        <v>35390.321</v>
      </c>
      <c r="H40" s="8">
        <f t="shared" si="5"/>
        <v>-3408</v>
      </c>
      <c r="I40" s="54" t="s">
        <v>158</v>
      </c>
      <c r="J40" s="55" t="s">
        <v>159</v>
      </c>
      <c r="K40" s="54">
        <v>-3408</v>
      </c>
      <c r="L40" s="54" t="s">
        <v>160</v>
      </c>
      <c r="M40" s="55" t="s">
        <v>61</v>
      </c>
      <c r="N40" s="55"/>
      <c r="O40" s="56" t="s">
        <v>128</v>
      </c>
      <c r="P40" s="56" t="s">
        <v>129</v>
      </c>
    </row>
    <row r="41" spans="1:16" ht="12.75" customHeight="1" thickBot="1">
      <c r="A41" s="8" t="str">
        <f t="shared" si="0"/>
        <v> MVS 7.153 </v>
      </c>
      <c r="B41" s="3" t="str">
        <f t="shared" si="1"/>
        <v>I</v>
      </c>
      <c r="C41" s="8">
        <f t="shared" si="2"/>
        <v>36072.449999999997</v>
      </c>
      <c r="D41" s="10" t="str">
        <f t="shared" si="3"/>
        <v>vis</v>
      </c>
      <c r="E41" s="53">
        <f>VLOOKUP(C41,Active!C$21:E$973,3,FALSE)</f>
        <v>-3395.9811756748918</v>
      </c>
      <c r="F41" s="3" t="s">
        <v>56</v>
      </c>
      <c r="G41" s="10" t="str">
        <f t="shared" si="4"/>
        <v>36072.450</v>
      </c>
      <c r="H41" s="8">
        <f t="shared" si="5"/>
        <v>-3267</v>
      </c>
      <c r="I41" s="54" t="s">
        <v>161</v>
      </c>
      <c r="J41" s="55" t="s">
        <v>162</v>
      </c>
      <c r="K41" s="54">
        <v>-3267</v>
      </c>
      <c r="L41" s="54" t="s">
        <v>163</v>
      </c>
      <c r="M41" s="55" t="s">
        <v>61</v>
      </c>
      <c r="N41" s="55"/>
      <c r="O41" s="56" t="s">
        <v>128</v>
      </c>
      <c r="P41" s="56" t="s">
        <v>129</v>
      </c>
    </row>
    <row r="42" spans="1:16" ht="12.75" customHeight="1" thickBot="1">
      <c r="A42" s="8" t="str">
        <f t="shared" si="0"/>
        <v> MVS 7.153 </v>
      </c>
      <c r="B42" s="3" t="str">
        <f t="shared" si="1"/>
        <v>I</v>
      </c>
      <c r="C42" s="8">
        <f t="shared" si="2"/>
        <v>36164.275000000001</v>
      </c>
      <c r="D42" s="10" t="str">
        <f t="shared" si="3"/>
        <v>vis</v>
      </c>
      <c r="E42" s="53">
        <f>VLOOKUP(C42,Active!C$21:E$973,3,FALSE)</f>
        <v>-3377.000373931613</v>
      </c>
      <c r="F42" s="3" t="s">
        <v>56</v>
      </c>
      <c r="G42" s="10" t="str">
        <f t="shared" si="4"/>
        <v>36164.275</v>
      </c>
      <c r="H42" s="8">
        <f t="shared" si="5"/>
        <v>-3248</v>
      </c>
      <c r="I42" s="54" t="s">
        <v>164</v>
      </c>
      <c r="J42" s="55" t="s">
        <v>165</v>
      </c>
      <c r="K42" s="54">
        <v>-3248</v>
      </c>
      <c r="L42" s="54" t="s">
        <v>166</v>
      </c>
      <c r="M42" s="55" t="s">
        <v>61</v>
      </c>
      <c r="N42" s="55"/>
      <c r="O42" s="56" t="s">
        <v>128</v>
      </c>
      <c r="P42" s="56" t="s">
        <v>129</v>
      </c>
    </row>
    <row r="43" spans="1:16" ht="12.75" customHeight="1" thickBot="1">
      <c r="A43" s="8" t="str">
        <f t="shared" si="0"/>
        <v> MVS 7.153 </v>
      </c>
      <c r="B43" s="3" t="str">
        <f t="shared" si="1"/>
        <v>I</v>
      </c>
      <c r="C43" s="8">
        <f t="shared" si="2"/>
        <v>36396.506000000001</v>
      </c>
      <c r="D43" s="10" t="str">
        <f t="shared" si="3"/>
        <v>vis</v>
      </c>
      <c r="E43" s="53">
        <f>VLOOKUP(C43,Active!C$21:E$973,3,FALSE)</f>
        <v>-3328.9967739354988</v>
      </c>
      <c r="F43" s="3" t="s">
        <v>56</v>
      </c>
      <c r="G43" s="10" t="str">
        <f t="shared" si="4"/>
        <v>36396.506</v>
      </c>
      <c r="H43" s="8">
        <f t="shared" si="5"/>
        <v>-3200</v>
      </c>
      <c r="I43" s="54" t="s">
        <v>167</v>
      </c>
      <c r="J43" s="55" t="s">
        <v>168</v>
      </c>
      <c r="K43" s="54">
        <v>-3200</v>
      </c>
      <c r="L43" s="54" t="s">
        <v>169</v>
      </c>
      <c r="M43" s="55" t="s">
        <v>61</v>
      </c>
      <c r="N43" s="55"/>
      <c r="O43" s="56" t="s">
        <v>128</v>
      </c>
      <c r="P43" s="56" t="s">
        <v>129</v>
      </c>
    </row>
    <row r="44" spans="1:16" ht="12.75" customHeight="1" thickBot="1">
      <c r="A44" s="8" t="str">
        <f t="shared" si="0"/>
        <v> MVS 7.153 </v>
      </c>
      <c r="B44" s="3" t="str">
        <f t="shared" si="1"/>
        <v>I</v>
      </c>
      <c r="C44" s="8">
        <f t="shared" si="2"/>
        <v>36459.381000000001</v>
      </c>
      <c r="D44" s="10" t="str">
        <f t="shared" si="3"/>
        <v>vis</v>
      </c>
      <c r="E44" s="53">
        <f>VLOOKUP(C44,Active!C$21:E$973,3,FALSE)</f>
        <v>-3316.000118235977</v>
      </c>
      <c r="F44" s="3" t="s">
        <v>56</v>
      </c>
      <c r="G44" s="10" t="str">
        <f t="shared" si="4"/>
        <v>36459.381</v>
      </c>
      <c r="H44" s="8">
        <f t="shared" si="5"/>
        <v>-3187</v>
      </c>
      <c r="I44" s="54" t="s">
        <v>170</v>
      </c>
      <c r="J44" s="55" t="s">
        <v>171</v>
      </c>
      <c r="K44" s="54">
        <v>-3187</v>
      </c>
      <c r="L44" s="54" t="s">
        <v>172</v>
      </c>
      <c r="M44" s="55" t="s">
        <v>61</v>
      </c>
      <c r="N44" s="55"/>
      <c r="O44" s="56" t="s">
        <v>128</v>
      </c>
      <c r="P44" s="56" t="s">
        <v>129</v>
      </c>
    </row>
    <row r="45" spans="1:16" ht="12.75" customHeight="1" thickBot="1">
      <c r="A45" s="8" t="str">
        <f t="shared" si="0"/>
        <v> MVS 7.153 </v>
      </c>
      <c r="B45" s="3" t="str">
        <f t="shared" si="1"/>
        <v>I</v>
      </c>
      <c r="C45" s="8">
        <f t="shared" si="2"/>
        <v>36788.442999999999</v>
      </c>
      <c r="D45" s="10" t="str">
        <f t="shared" si="3"/>
        <v>vis</v>
      </c>
      <c r="E45" s="53">
        <f>VLOOKUP(C45,Active!C$21:E$973,3,FALSE)</f>
        <v>-3247.980944990712</v>
      </c>
      <c r="F45" s="3" t="s">
        <v>56</v>
      </c>
      <c r="G45" s="10" t="str">
        <f t="shared" si="4"/>
        <v>36788.443</v>
      </c>
      <c r="H45" s="8">
        <f t="shared" si="5"/>
        <v>-3119</v>
      </c>
      <c r="I45" s="54" t="s">
        <v>173</v>
      </c>
      <c r="J45" s="55" t="s">
        <v>174</v>
      </c>
      <c r="K45" s="54">
        <v>-3119</v>
      </c>
      <c r="L45" s="54" t="s">
        <v>175</v>
      </c>
      <c r="M45" s="55" t="s">
        <v>61</v>
      </c>
      <c r="N45" s="55"/>
      <c r="O45" s="56" t="s">
        <v>128</v>
      </c>
      <c r="P45" s="56" t="s">
        <v>129</v>
      </c>
    </row>
    <row r="46" spans="1:16" ht="12.75" customHeight="1" thickBot="1">
      <c r="A46" s="8" t="str">
        <f t="shared" si="0"/>
        <v> MVS 7.153 </v>
      </c>
      <c r="B46" s="3" t="str">
        <f t="shared" si="1"/>
        <v>I</v>
      </c>
      <c r="C46" s="8">
        <f t="shared" si="2"/>
        <v>36788.463000000003</v>
      </c>
      <c r="D46" s="10" t="str">
        <f t="shared" si="3"/>
        <v>vis</v>
      </c>
      <c r="E46" s="53">
        <f>VLOOKUP(C46,Active!C$21:E$973,3,FALSE)</f>
        <v>-3247.9768108656376</v>
      </c>
      <c r="F46" s="3" t="s">
        <v>56</v>
      </c>
      <c r="G46" s="10" t="str">
        <f t="shared" si="4"/>
        <v>36788.463</v>
      </c>
      <c r="H46" s="8">
        <f t="shared" si="5"/>
        <v>-3119</v>
      </c>
      <c r="I46" s="54" t="s">
        <v>176</v>
      </c>
      <c r="J46" s="55" t="s">
        <v>177</v>
      </c>
      <c r="K46" s="54">
        <v>-3119</v>
      </c>
      <c r="L46" s="54" t="s">
        <v>178</v>
      </c>
      <c r="M46" s="55" t="s">
        <v>61</v>
      </c>
      <c r="N46" s="55"/>
      <c r="O46" s="56" t="s">
        <v>128</v>
      </c>
      <c r="P46" s="56" t="s">
        <v>129</v>
      </c>
    </row>
    <row r="47" spans="1:16" ht="12.75" customHeight="1" thickBot="1">
      <c r="A47" s="8" t="str">
        <f t="shared" si="0"/>
        <v> MVS 7.153 </v>
      </c>
      <c r="B47" s="3" t="str">
        <f t="shared" si="1"/>
        <v>I</v>
      </c>
      <c r="C47" s="8">
        <f t="shared" si="2"/>
        <v>36817.392</v>
      </c>
      <c r="D47" s="10" t="str">
        <f t="shared" si="3"/>
        <v>vis</v>
      </c>
      <c r="E47" s="53">
        <f>VLOOKUP(C47,Active!C$21:E$973,3,FALSE)</f>
        <v>-3241.9970056532097</v>
      </c>
      <c r="F47" s="3" t="s">
        <v>56</v>
      </c>
      <c r="G47" s="10" t="str">
        <f t="shared" si="4"/>
        <v>36817.392</v>
      </c>
      <c r="H47" s="8">
        <f t="shared" si="5"/>
        <v>-3113</v>
      </c>
      <c r="I47" s="54" t="s">
        <v>179</v>
      </c>
      <c r="J47" s="55" t="s">
        <v>180</v>
      </c>
      <c r="K47" s="54">
        <v>-3113</v>
      </c>
      <c r="L47" s="54" t="s">
        <v>181</v>
      </c>
      <c r="M47" s="55" t="s">
        <v>61</v>
      </c>
      <c r="N47" s="55"/>
      <c r="O47" s="56" t="s">
        <v>128</v>
      </c>
      <c r="P47" s="56" t="s">
        <v>129</v>
      </c>
    </row>
    <row r="48" spans="1:16" ht="12.75" customHeight="1" thickBot="1">
      <c r="A48" s="8" t="str">
        <f t="shared" si="0"/>
        <v> MVS 7.153 </v>
      </c>
      <c r="B48" s="3" t="str">
        <f t="shared" si="1"/>
        <v>I</v>
      </c>
      <c r="C48" s="8">
        <f t="shared" si="2"/>
        <v>36846.334000000003</v>
      </c>
      <c r="D48" s="10" t="str">
        <f t="shared" si="3"/>
        <v>vis</v>
      </c>
      <c r="E48" s="53">
        <f>VLOOKUP(C48,Active!C$21:E$973,3,FALSE)</f>
        <v>-3236.0145132594826</v>
      </c>
      <c r="F48" s="3" t="s">
        <v>56</v>
      </c>
      <c r="G48" s="10" t="str">
        <f t="shared" si="4"/>
        <v>36846.334</v>
      </c>
      <c r="H48" s="8">
        <f t="shared" si="5"/>
        <v>-3107</v>
      </c>
      <c r="I48" s="54" t="s">
        <v>182</v>
      </c>
      <c r="J48" s="55" t="s">
        <v>183</v>
      </c>
      <c r="K48" s="54">
        <v>-3107</v>
      </c>
      <c r="L48" s="54" t="s">
        <v>184</v>
      </c>
      <c r="M48" s="55" t="s">
        <v>61</v>
      </c>
      <c r="N48" s="55"/>
      <c r="O48" s="56" t="s">
        <v>128</v>
      </c>
      <c r="P48" s="56" t="s">
        <v>129</v>
      </c>
    </row>
    <row r="49" spans="1:16" ht="12.75" customHeight="1" thickBot="1">
      <c r="A49" s="8" t="str">
        <f t="shared" si="0"/>
        <v> MVS 7.153 </v>
      </c>
      <c r="B49" s="3" t="str">
        <f t="shared" si="1"/>
        <v>I</v>
      </c>
      <c r="C49" s="8">
        <f t="shared" si="2"/>
        <v>37857.500999999997</v>
      </c>
      <c r="D49" s="10" t="str">
        <f t="shared" si="3"/>
        <v>vis</v>
      </c>
      <c r="E49" s="53">
        <f>VLOOKUP(C49,Active!C$21:E$973,3,FALSE)</f>
        <v>-3026.9999708544192</v>
      </c>
      <c r="F49" s="3" t="s">
        <v>56</v>
      </c>
      <c r="G49" s="10" t="str">
        <f t="shared" si="4"/>
        <v>37857.501</v>
      </c>
      <c r="H49" s="8">
        <f t="shared" si="5"/>
        <v>-2898</v>
      </c>
      <c r="I49" s="54" t="s">
        <v>185</v>
      </c>
      <c r="J49" s="55" t="s">
        <v>186</v>
      </c>
      <c r="K49" s="54">
        <v>-2898</v>
      </c>
      <c r="L49" s="54" t="s">
        <v>187</v>
      </c>
      <c r="M49" s="55" t="s">
        <v>61</v>
      </c>
      <c r="N49" s="55"/>
      <c r="O49" s="56" t="s">
        <v>128</v>
      </c>
      <c r="P49" s="56" t="s">
        <v>129</v>
      </c>
    </row>
    <row r="50" spans="1:16" ht="12.75" customHeight="1" thickBot="1">
      <c r="A50" s="8" t="str">
        <f t="shared" si="0"/>
        <v> MVS 7.153 </v>
      </c>
      <c r="B50" s="3" t="str">
        <f t="shared" si="1"/>
        <v>I</v>
      </c>
      <c r="C50" s="8">
        <f t="shared" si="2"/>
        <v>37886.481</v>
      </c>
      <c r="D50" s="10" t="str">
        <f t="shared" si="3"/>
        <v>vis</v>
      </c>
      <c r="E50" s="53">
        <f>VLOOKUP(C50,Active!C$21:E$973,3,FALSE)</f>
        <v>-3021.0096236230524</v>
      </c>
      <c r="F50" s="3" t="s">
        <v>56</v>
      </c>
      <c r="G50" s="10" t="str">
        <f t="shared" si="4"/>
        <v>37886.481</v>
      </c>
      <c r="H50" s="8">
        <f t="shared" si="5"/>
        <v>-2892</v>
      </c>
      <c r="I50" s="54" t="s">
        <v>188</v>
      </c>
      <c r="J50" s="55" t="s">
        <v>189</v>
      </c>
      <c r="K50" s="54">
        <v>-2892</v>
      </c>
      <c r="L50" s="54" t="s">
        <v>190</v>
      </c>
      <c r="M50" s="55" t="s">
        <v>61</v>
      </c>
      <c r="N50" s="55"/>
      <c r="O50" s="56" t="s">
        <v>128</v>
      </c>
      <c r="P50" s="56" t="s">
        <v>129</v>
      </c>
    </row>
    <row r="51" spans="1:16" ht="12.75" customHeight="1" thickBot="1">
      <c r="A51" s="8" t="str">
        <f t="shared" si="0"/>
        <v> MVS 7.153 </v>
      </c>
      <c r="B51" s="3" t="str">
        <f t="shared" si="1"/>
        <v>I</v>
      </c>
      <c r="C51" s="8">
        <f t="shared" si="2"/>
        <v>38370.273000000001</v>
      </c>
      <c r="D51" s="10" t="str">
        <f t="shared" si="3"/>
        <v>vis</v>
      </c>
      <c r="E51" s="53">
        <f>VLOOKUP(C51,Active!C$21:E$973,3,FALSE)</f>
        <v>-2921.0067917473771</v>
      </c>
      <c r="F51" s="3" t="s">
        <v>56</v>
      </c>
      <c r="G51" s="10" t="str">
        <f t="shared" si="4"/>
        <v>38370.273</v>
      </c>
      <c r="H51" s="8">
        <f t="shared" si="5"/>
        <v>-2792</v>
      </c>
      <c r="I51" s="54" t="s">
        <v>191</v>
      </c>
      <c r="J51" s="55" t="s">
        <v>192</v>
      </c>
      <c r="K51" s="54">
        <v>-2792</v>
      </c>
      <c r="L51" s="54" t="s">
        <v>193</v>
      </c>
      <c r="M51" s="55" t="s">
        <v>61</v>
      </c>
      <c r="N51" s="55"/>
      <c r="O51" s="56" t="s">
        <v>128</v>
      </c>
      <c r="P51" s="56" t="s">
        <v>129</v>
      </c>
    </row>
    <row r="52" spans="1:16" ht="12.75" customHeight="1" thickBot="1">
      <c r="A52" s="8" t="str">
        <f t="shared" si="0"/>
        <v> MVS 7.153 </v>
      </c>
      <c r="B52" s="3" t="str">
        <f t="shared" si="1"/>
        <v>I</v>
      </c>
      <c r="C52" s="8">
        <f t="shared" si="2"/>
        <v>39028.358999999997</v>
      </c>
      <c r="D52" s="10" t="str">
        <f t="shared" si="3"/>
        <v>vis</v>
      </c>
      <c r="E52" s="53">
        <f>VLOOKUP(C52,Active!C$21:E$973,3,FALSE)</f>
        <v>-2784.9763000944863</v>
      </c>
      <c r="F52" s="3" t="s">
        <v>56</v>
      </c>
      <c r="G52" s="10" t="str">
        <f t="shared" si="4"/>
        <v>39028.359</v>
      </c>
      <c r="H52" s="8">
        <f t="shared" si="5"/>
        <v>-2656</v>
      </c>
      <c r="I52" s="54" t="s">
        <v>194</v>
      </c>
      <c r="J52" s="55" t="s">
        <v>195</v>
      </c>
      <c r="K52" s="54">
        <v>-2656</v>
      </c>
      <c r="L52" s="54" t="s">
        <v>196</v>
      </c>
      <c r="M52" s="55" t="s">
        <v>61</v>
      </c>
      <c r="N52" s="55"/>
      <c r="O52" s="56" t="s">
        <v>128</v>
      </c>
      <c r="P52" s="56" t="s">
        <v>129</v>
      </c>
    </row>
    <row r="53" spans="1:16" ht="12.75" customHeight="1" thickBot="1">
      <c r="A53" s="8" t="str">
        <f t="shared" si="0"/>
        <v> MVS 7.153 </v>
      </c>
      <c r="B53" s="3" t="str">
        <f t="shared" si="1"/>
        <v>I</v>
      </c>
      <c r="C53" s="8">
        <f t="shared" si="2"/>
        <v>39052.358</v>
      </c>
      <c r="D53" s="10" t="str">
        <f t="shared" si="3"/>
        <v>vis</v>
      </c>
      <c r="E53" s="53">
        <f>VLOOKUP(C53,Active!C$21:E$973,3,FALSE)</f>
        <v>-2780.0155567126517</v>
      </c>
      <c r="F53" s="3" t="s">
        <v>56</v>
      </c>
      <c r="G53" s="10" t="str">
        <f t="shared" si="4"/>
        <v>39052.358</v>
      </c>
      <c r="H53" s="8">
        <f t="shared" si="5"/>
        <v>-2651</v>
      </c>
      <c r="I53" s="54" t="s">
        <v>197</v>
      </c>
      <c r="J53" s="55" t="s">
        <v>198</v>
      </c>
      <c r="K53" s="54">
        <v>-2651</v>
      </c>
      <c r="L53" s="54" t="s">
        <v>199</v>
      </c>
      <c r="M53" s="55" t="s">
        <v>61</v>
      </c>
      <c r="N53" s="55"/>
      <c r="O53" s="56" t="s">
        <v>128</v>
      </c>
      <c r="P53" s="56" t="s">
        <v>129</v>
      </c>
    </row>
    <row r="54" spans="1:16" ht="12.75" customHeight="1" thickBot="1">
      <c r="A54" s="8" t="str">
        <f t="shared" si="0"/>
        <v> MVS 7.153 </v>
      </c>
      <c r="B54" s="3" t="str">
        <f t="shared" si="1"/>
        <v>I</v>
      </c>
      <c r="C54" s="8">
        <f t="shared" si="2"/>
        <v>39057.341999999997</v>
      </c>
      <c r="D54" s="10" t="str">
        <f t="shared" si="3"/>
        <v>vis</v>
      </c>
      <c r="E54" s="53">
        <f>VLOOKUP(C54,Active!C$21:E$973,3,FALSE)</f>
        <v>-2778.9853327443593</v>
      </c>
      <c r="F54" s="3" t="s">
        <v>56</v>
      </c>
      <c r="G54" s="10" t="str">
        <f t="shared" si="4"/>
        <v>39057.342</v>
      </c>
      <c r="H54" s="8">
        <f t="shared" si="5"/>
        <v>-2650</v>
      </c>
      <c r="I54" s="54" t="s">
        <v>200</v>
      </c>
      <c r="J54" s="55" t="s">
        <v>201</v>
      </c>
      <c r="K54" s="54">
        <v>-2650</v>
      </c>
      <c r="L54" s="54" t="s">
        <v>202</v>
      </c>
      <c r="M54" s="55" t="s">
        <v>61</v>
      </c>
      <c r="N54" s="55"/>
      <c r="O54" s="56" t="s">
        <v>128</v>
      </c>
      <c r="P54" s="56" t="s">
        <v>129</v>
      </c>
    </row>
    <row r="55" spans="1:16" ht="12.75" customHeight="1" thickBot="1">
      <c r="A55" s="8" t="str">
        <f t="shared" si="0"/>
        <v> MVS 7.153 </v>
      </c>
      <c r="B55" s="3" t="str">
        <f t="shared" si="1"/>
        <v>I</v>
      </c>
      <c r="C55" s="8">
        <f t="shared" si="2"/>
        <v>39057.402000000002</v>
      </c>
      <c r="D55" s="10" t="str">
        <f t="shared" si="3"/>
        <v>vis</v>
      </c>
      <c r="E55" s="53">
        <f>VLOOKUP(C55,Active!C$21:E$973,3,FALSE)</f>
        <v>-2778.9729303691379</v>
      </c>
      <c r="F55" s="3" t="s">
        <v>56</v>
      </c>
      <c r="G55" s="10" t="str">
        <f t="shared" si="4"/>
        <v>39057.402</v>
      </c>
      <c r="H55" s="8">
        <f t="shared" si="5"/>
        <v>-2650</v>
      </c>
      <c r="I55" s="54" t="s">
        <v>203</v>
      </c>
      <c r="J55" s="55" t="s">
        <v>204</v>
      </c>
      <c r="K55" s="54">
        <v>-2650</v>
      </c>
      <c r="L55" s="54" t="s">
        <v>205</v>
      </c>
      <c r="M55" s="55" t="s">
        <v>61</v>
      </c>
      <c r="N55" s="55"/>
      <c r="O55" s="56" t="s">
        <v>128</v>
      </c>
      <c r="P55" s="56" t="s">
        <v>129</v>
      </c>
    </row>
    <row r="56" spans="1:16" ht="12.75" customHeight="1" thickBot="1">
      <c r="A56" s="8" t="str">
        <f t="shared" si="0"/>
        <v> MVS 7.153 </v>
      </c>
      <c r="B56" s="3" t="str">
        <f t="shared" si="1"/>
        <v>I</v>
      </c>
      <c r="C56" s="8">
        <f t="shared" si="2"/>
        <v>39352.464999999997</v>
      </c>
      <c r="D56" s="10" t="str">
        <f t="shared" si="3"/>
        <v>vis</v>
      </c>
      <c r="E56" s="53">
        <f>VLOOKUP(C56,Active!C$21:E$973,3,FALSE)</f>
        <v>-2717.9815630424109</v>
      </c>
      <c r="F56" s="3" t="s">
        <v>56</v>
      </c>
      <c r="G56" s="10" t="str">
        <f t="shared" si="4"/>
        <v>39352.465</v>
      </c>
      <c r="H56" s="8">
        <f t="shared" si="5"/>
        <v>-2589</v>
      </c>
      <c r="I56" s="54" t="s">
        <v>206</v>
      </c>
      <c r="J56" s="55" t="s">
        <v>207</v>
      </c>
      <c r="K56" s="54">
        <v>-2589</v>
      </c>
      <c r="L56" s="54" t="s">
        <v>208</v>
      </c>
      <c r="M56" s="55" t="s">
        <v>61</v>
      </c>
      <c r="N56" s="55"/>
      <c r="O56" s="56" t="s">
        <v>128</v>
      </c>
      <c r="P56" s="56" t="s">
        <v>129</v>
      </c>
    </row>
    <row r="57" spans="1:16" ht="12.75" customHeight="1" thickBot="1">
      <c r="A57" s="8" t="str">
        <f t="shared" si="0"/>
        <v> MVS 7.153 </v>
      </c>
      <c r="B57" s="3" t="str">
        <f t="shared" si="1"/>
        <v>I</v>
      </c>
      <c r="C57" s="8">
        <f t="shared" si="2"/>
        <v>39381.432000000001</v>
      </c>
      <c r="D57" s="10" t="str">
        <f t="shared" si="3"/>
        <v>vis</v>
      </c>
      <c r="E57" s="53">
        <f>VLOOKUP(C57,Active!C$21:E$973,3,FALSE)</f>
        <v>-2711.9939029923416</v>
      </c>
      <c r="F57" s="3" t="s">
        <v>56</v>
      </c>
      <c r="G57" s="10" t="str">
        <f t="shared" si="4"/>
        <v>39381.432</v>
      </c>
      <c r="H57" s="8">
        <f t="shared" si="5"/>
        <v>-2583</v>
      </c>
      <c r="I57" s="54" t="s">
        <v>209</v>
      </c>
      <c r="J57" s="55" t="s">
        <v>210</v>
      </c>
      <c r="K57" s="54">
        <v>-2583</v>
      </c>
      <c r="L57" s="54" t="s">
        <v>211</v>
      </c>
      <c r="M57" s="55" t="s">
        <v>61</v>
      </c>
      <c r="N57" s="55"/>
      <c r="O57" s="56" t="s">
        <v>128</v>
      </c>
      <c r="P57" s="56" t="s">
        <v>129</v>
      </c>
    </row>
    <row r="58" spans="1:16" ht="12.75" customHeight="1" thickBot="1">
      <c r="A58" s="8" t="str">
        <f t="shared" si="0"/>
        <v> MVS 7.153 </v>
      </c>
      <c r="B58" s="3" t="str">
        <f t="shared" si="1"/>
        <v>I</v>
      </c>
      <c r="C58" s="8">
        <f t="shared" si="2"/>
        <v>40426.468999999997</v>
      </c>
      <c r="D58" s="10" t="str">
        <f t="shared" si="3"/>
        <v>vis</v>
      </c>
      <c r="E58" s="53">
        <f>VLOOKUP(C58,Active!C$21:E$973,3,FALSE)</f>
        <v>-2495.9782197754639</v>
      </c>
      <c r="F58" s="3" t="s">
        <v>56</v>
      </c>
      <c r="G58" s="10" t="str">
        <f t="shared" si="4"/>
        <v>40426.469</v>
      </c>
      <c r="H58" s="8">
        <f t="shared" si="5"/>
        <v>-2367</v>
      </c>
      <c r="I58" s="54" t="s">
        <v>212</v>
      </c>
      <c r="J58" s="55" t="s">
        <v>213</v>
      </c>
      <c r="K58" s="54">
        <v>-2367</v>
      </c>
      <c r="L58" s="54" t="s">
        <v>214</v>
      </c>
      <c r="M58" s="55" t="s">
        <v>61</v>
      </c>
      <c r="N58" s="55"/>
      <c r="O58" s="56" t="s">
        <v>128</v>
      </c>
      <c r="P58" s="56" t="s">
        <v>129</v>
      </c>
    </row>
    <row r="59" spans="1:16" ht="12.75" customHeight="1" thickBot="1">
      <c r="A59" s="8" t="str">
        <f t="shared" si="0"/>
        <v> MVS 7.153 </v>
      </c>
      <c r="B59" s="3" t="str">
        <f t="shared" si="1"/>
        <v>I</v>
      </c>
      <c r="C59" s="8">
        <f t="shared" si="2"/>
        <v>40484.436000000002</v>
      </c>
      <c r="D59" s="10" t="str">
        <f t="shared" si="3"/>
        <v>vis</v>
      </c>
      <c r="E59" s="53">
        <f>VLOOKUP(C59,Active!C$21:E$973,3,FALSE)</f>
        <v>-2483.9960783689553</v>
      </c>
      <c r="F59" s="3" t="s">
        <v>56</v>
      </c>
      <c r="G59" s="10" t="str">
        <f t="shared" si="4"/>
        <v>40484.436</v>
      </c>
      <c r="H59" s="8">
        <f t="shared" si="5"/>
        <v>-2355</v>
      </c>
      <c r="I59" s="54" t="s">
        <v>215</v>
      </c>
      <c r="J59" s="55" t="s">
        <v>216</v>
      </c>
      <c r="K59" s="54">
        <v>-2355</v>
      </c>
      <c r="L59" s="54" t="s">
        <v>217</v>
      </c>
      <c r="M59" s="55" t="s">
        <v>61</v>
      </c>
      <c r="N59" s="55"/>
      <c r="O59" s="56" t="s">
        <v>128</v>
      </c>
      <c r="P59" s="56" t="s">
        <v>129</v>
      </c>
    </row>
    <row r="60" spans="1:16" ht="12.75" customHeight="1" thickBot="1">
      <c r="A60" s="8" t="str">
        <f t="shared" si="0"/>
        <v> MVS 7.153 </v>
      </c>
      <c r="B60" s="3" t="str">
        <f t="shared" si="1"/>
        <v>I</v>
      </c>
      <c r="C60" s="8">
        <f t="shared" si="2"/>
        <v>40779.485000000001</v>
      </c>
      <c r="D60" s="10" t="str">
        <f t="shared" si="3"/>
        <v>vis</v>
      </c>
      <c r="E60" s="53">
        <f>VLOOKUP(C60,Active!C$21:E$973,3,FALSE)</f>
        <v>-2423.0076049297791</v>
      </c>
      <c r="F60" s="3" t="s">
        <v>56</v>
      </c>
      <c r="G60" s="10" t="str">
        <f t="shared" si="4"/>
        <v>40779.485</v>
      </c>
      <c r="H60" s="8">
        <f t="shared" si="5"/>
        <v>-2294</v>
      </c>
      <c r="I60" s="54" t="s">
        <v>218</v>
      </c>
      <c r="J60" s="55" t="s">
        <v>219</v>
      </c>
      <c r="K60" s="54">
        <v>-2294</v>
      </c>
      <c r="L60" s="54" t="s">
        <v>220</v>
      </c>
      <c r="M60" s="55" t="s">
        <v>61</v>
      </c>
      <c r="N60" s="55"/>
      <c r="O60" s="56" t="s">
        <v>128</v>
      </c>
      <c r="P60" s="56" t="s">
        <v>129</v>
      </c>
    </row>
    <row r="61" spans="1:16" ht="12.75" customHeight="1" thickBot="1">
      <c r="A61" s="8" t="str">
        <f t="shared" si="0"/>
        <v> MVS 7.153 </v>
      </c>
      <c r="B61" s="3" t="str">
        <f t="shared" si="1"/>
        <v>I</v>
      </c>
      <c r="C61" s="8">
        <f t="shared" si="2"/>
        <v>40837.455000000002</v>
      </c>
      <c r="D61" s="10" t="str">
        <f t="shared" si="3"/>
        <v>vis</v>
      </c>
      <c r="E61" s="53">
        <f>VLOOKUP(C61,Active!C$21:E$973,3,FALSE)</f>
        <v>-2411.0248434045097</v>
      </c>
      <c r="F61" s="3" t="s">
        <v>56</v>
      </c>
      <c r="G61" s="10" t="str">
        <f t="shared" si="4"/>
        <v>40837.455</v>
      </c>
      <c r="H61" s="8">
        <f t="shared" si="5"/>
        <v>-2282</v>
      </c>
      <c r="I61" s="54" t="s">
        <v>221</v>
      </c>
      <c r="J61" s="55" t="s">
        <v>222</v>
      </c>
      <c r="K61" s="54">
        <v>-2282</v>
      </c>
      <c r="L61" s="54" t="s">
        <v>223</v>
      </c>
      <c r="M61" s="55" t="s">
        <v>61</v>
      </c>
      <c r="N61" s="55"/>
      <c r="O61" s="56" t="s">
        <v>128</v>
      </c>
      <c r="P61" s="56" t="s">
        <v>129</v>
      </c>
    </row>
    <row r="62" spans="1:16" ht="12.75" customHeight="1" thickBot="1">
      <c r="A62" s="8" t="str">
        <f t="shared" si="0"/>
        <v> MVS 7.153 </v>
      </c>
      <c r="B62" s="3" t="str">
        <f t="shared" si="1"/>
        <v>I</v>
      </c>
      <c r="C62" s="8">
        <f t="shared" si="2"/>
        <v>41592.364999999998</v>
      </c>
      <c r="D62" s="10" t="str">
        <f t="shared" si="3"/>
        <v>vis</v>
      </c>
      <c r="E62" s="53">
        <f>VLOOKUP(C62,Active!C$21:E$973,3,FALSE)</f>
        <v>-2254.9802254462434</v>
      </c>
      <c r="F62" s="3" t="s">
        <v>56</v>
      </c>
      <c r="G62" s="10" t="str">
        <f t="shared" si="4"/>
        <v>41592.365</v>
      </c>
      <c r="H62" s="8">
        <f t="shared" si="5"/>
        <v>-2126</v>
      </c>
      <c r="I62" s="54" t="s">
        <v>224</v>
      </c>
      <c r="J62" s="55" t="s">
        <v>225</v>
      </c>
      <c r="K62" s="54">
        <v>-2126</v>
      </c>
      <c r="L62" s="54" t="s">
        <v>226</v>
      </c>
      <c r="M62" s="55" t="s">
        <v>61</v>
      </c>
      <c r="N62" s="55"/>
      <c r="O62" s="56" t="s">
        <v>128</v>
      </c>
      <c r="P62" s="56" t="s">
        <v>129</v>
      </c>
    </row>
    <row r="63" spans="1:16" ht="12.75" customHeight="1" thickBot="1">
      <c r="A63" s="8" t="str">
        <f t="shared" si="0"/>
        <v> MVS 7.153 </v>
      </c>
      <c r="B63" s="3" t="str">
        <f t="shared" si="1"/>
        <v>I</v>
      </c>
      <c r="C63" s="8">
        <f t="shared" si="2"/>
        <v>42008.296999999999</v>
      </c>
      <c r="D63" s="10" t="str">
        <f t="shared" si="3"/>
        <v>vis</v>
      </c>
      <c r="E63" s="53">
        <f>VLOOKUP(C63,Active!C$21:E$973,3,FALSE)</f>
        <v>-2169.0044799446364</v>
      </c>
      <c r="F63" s="3" t="s">
        <v>56</v>
      </c>
      <c r="G63" s="10" t="str">
        <f t="shared" si="4"/>
        <v>42008.297</v>
      </c>
      <c r="H63" s="8">
        <f t="shared" si="5"/>
        <v>-2040</v>
      </c>
      <c r="I63" s="54" t="s">
        <v>227</v>
      </c>
      <c r="J63" s="55" t="s">
        <v>228</v>
      </c>
      <c r="K63" s="54">
        <v>-2040</v>
      </c>
      <c r="L63" s="54" t="s">
        <v>229</v>
      </c>
      <c r="M63" s="55" t="s">
        <v>61</v>
      </c>
      <c r="N63" s="55"/>
      <c r="O63" s="56" t="s">
        <v>128</v>
      </c>
      <c r="P63" s="56" t="s">
        <v>129</v>
      </c>
    </row>
    <row r="64" spans="1:16" ht="12.75" customHeight="1" thickBot="1">
      <c r="A64" s="8" t="str">
        <f t="shared" si="0"/>
        <v> MVS 7.153 </v>
      </c>
      <c r="B64" s="3" t="str">
        <f t="shared" si="1"/>
        <v>I</v>
      </c>
      <c r="C64" s="8">
        <f t="shared" si="2"/>
        <v>42303.385000000002</v>
      </c>
      <c r="D64" s="10" t="str">
        <f t="shared" si="3"/>
        <v>vis</v>
      </c>
      <c r="E64" s="53">
        <f>VLOOKUP(C64,Active!C$21:E$973,3,FALSE)</f>
        <v>-2108.007944961566</v>
      </c>
      <c r="F64" s="3" t="s">
        <v>56</v>
      </c>
      <c r="G64" s="10" t="str">
        <f t="shared" si="4"/>
        <v>42303.385</v>
      </c>
      <c r="H64" s="8">
        <f t="shared" si="5"/>
        <v>-1979</v>
      </c>
      <c r="I64" s="54" t="s">
        <v>230</v>
      </c>
      <c r="J64" s="55" t="s">
        <v>231</v>
      </c>
      <c r="K64" s="54">
        <v>-1979</v>
      </c>
      <c r="L64" s="54" t="s">
        <v>232</v>
      </c>
      <c r="M64" s="55" t="s">
        <v>61</v>
      </c>
      <c r="N64" s="55"/>
      <c r="O64" s="56" t="s">
        <v>128</v>
      </c>
      <c r="P64" s="56" t="s">
        <v>129</v>
      </c>
    </row>
    <row r="65" spans="1:16" ht="12.75" customHeight="1" thickBot="1">
      <c r="A65" s="8" t="str">
        <f t="shared" si="0"/>
        <v> MVS 7.153 </v>
      </c>
      <c r="B65" s="3" t="str">
        <f t="shared" si="1"/>
        <v>I</v>
      </c>
      <c r="C65" s="8">
        <f t="shared" si="2"/>
        <v>42395.256000000001</v>
      </c>
      <c r="D65" s="10" t="str">
        <f t="shared" si="3"/>
        <v>vis</v>
      </c>
      <c r="E65" s="53">
        <f>VLOOKUP(C65,Active!C$21:E$973,3,FALSE)</f>
        <v>-2089.0176347306192</v>
      </c>
      <c r="F65" s="3" t="s">
        <v>56</v>
      </c>
      <c r="G65" s="10" t="str">
        <f t="shared" si="4"/>
        <v>42395.256</v>
      </c>
      <c r="H65" s="8">
        <f t="shared" si="5"/>
        <v>-1960</v>
      </c>
      <c r="I65" s="54" t="s">
        <v>233</v>
      </c>
      <c r="J65" s="55" t="s">
        <v>234</v>
      </c>
      <c r="K65" s="54">
        <v>-1960</v>
      </c>
      <c r="L65" s="54" t="s">
        <v>235</v>
      </c>
      <c r="M65" s="55" t="s">
        <v>61</v>
      </c>
      <c r="N65" s="55"/>
      <c r="O65" s="56" t="s">
        <v>128</v>
      </c>
      <c r="P65" s="56" t="s">
        <v>129</v>
      </c>
    </row>
    <row r="66" spans="1:16" ht="12.75" customHeight="1" thickBot="1">
      <c r="A66" s="8" t="str">
        <f t="shared" si="0"/>
        <v> MVS 7.153 </v>
      </c>
      <c r="B66" s="3" t="str">
        <f t="shared" si="1"/>
        <v>I</v>
      </c>
      <c r="C66" s="8">
        <f t="shared" si="2"/>
        <v>42627.459000000003</v>
      </c>
      <c r="D66" s="10" t="str">
        <f t="shared" si="3"/>
        <v>vis</v>
      </c>
      <c r="E66" s="53">
        <f>VLOOKUP(C66,Active!C$21:E$973,3,FALSE)</f>
        <v>-2041.019822509608</v>
      </c>
      <c r="F66" s="3" t="s">
        <v>56</v>
      </c>
      <c r="G66" s="10" t="str">
        <f t="shared" si="4"/>
        <v>42627.459</v>
      </c>
      <c r="H66" s="8">
        <f t="shared" si="5"/>
        <v>-1912</v>
      </c>
      <c r="I66" s="54" t="s">
        <v>236</v>
      </c>
      <c r="J66" s="55" t="s">
        <v>237</v>
      </c>
      <c r="K66" s="54">
        <v>-1912</v>
      </c>
      <c r="L66" s="54" t="s">
        <v>238</v>
      </c>
      <c r="M66" s="55" t="s">
        <v>61</v>
      </c>
      <c r="N66" s="55"/>
      <c r="O66" s="56" t="s">
        <v>128</v>
      </c>
      <c r="P66" s="56" t="s">
        <v>129</v>
      </c>
    </row>
    <row r="67" spans="1:16" ht="12.75" customHeight="1" thickBot="1">
      <c r="A67" s="8" t="str">
        <f t="shared" si="0"/>
        <v> MVS 7.153 </v>
      </c>
      <c r="B67" s="3" t="str">
        <f t="shared" si="1"/>
        <v>I</v>
      </c>
      <c r="C67" s="8">
        <f t="shared" si="2"/>
        <v>42632.481</v>
      </c>
      <c r="D67" s="10" t="str">
        <f t="shared" si="3"/>
        <v>vis</v>
      </c>
      <c r="E67" s="53">
        <f>VLOOKUP(C67,Active!C$21:E$973,3,FALSE)</f>
        <v>-2039.9817437036761</v>
      </c>
      <c r="F67" s="3" t="s">
        <v>56</v>
      </c>
      <c r="G67" s="10" t="str">
        <f t="shared" si="4"/>
        <v>42632.481</v>
      </c>
      <c r="H67" s="8">
        <f t="shared" si="5"/>
        <v>-1911</v>
      </c>
      <c r="I67" s="54" t="s">
        <v>239</v>
      </c>
      <c r="J67" s="55" t="s">
        <v>240</v>
      </c>
      <c r="K67" s="54">
        <v>-1911</v>
      </c>
      <c r="L67" s="54" t="s">
        <v>241</v>
      </c>
      <c r="M67" s="55" t="s">
        <v>61</v>
      </c>
      <c r="N67" s="55"/>
      <c r="O67" s="56" t="s">
        <v>128</v>
      </c>
      <c r="P67" s="56" t="s">
        <v>129</v>
      </c>
    </row>
    <row r="68" spans="1:16" ht="12.75" customHeight="1" thickBot="1">
      <c r="A68" s="8" t="str">
        <f t="shared" si="0"/>
        <v>BAVM 131 </v>
      </c>
      <c r="B68" s="3" t="str">
        <f t="shared" si="1"/>
        <v>I</v>
      </c>
      <c r="C68" s="8">
        <f t="shared" si="2"/>
        <v>51432.277999999998</v>
      </c>
      <c r="D68" s="10" t="str">
        <f t="shared" si="3"/>
        <v>vis</v>
      </c>
      <c r="E68" s="53">
        <f>VLOOKUP(C68,Active!C$21:E$973,3,FALSE)</f>
        <v>-221.00867277428583</v>
      </c>
      <c r="F68" s="3" t="s">
        <v>56</v>
      </c>
      <c r="G68" s="10" t="str">
        <f t="shared" si="4"/>
        <v>51432.278</v>
      </c>
      <c r="H68" s="8">
        <f t="shared" si="5"/>
        <v>-92</v>
      </c>
      <c r="I68" s="54" t="s">
        <v>242</v>
      </c>
      <c r="J68" s="55" t="s">
        <v>243</v>
      </c>
      <c r="K68" s="54">
        <v>-92</v>
      </c>
      <c r="L68" s="54" t="s">
        <v>244</v>
      </c>
      <c r="M68" s="55" t="s">
        <v>85</v>
      </c>
      <c r="N68" s="55"/>
      <c r="O68" s="56" t="s">
        <v>245</v>
      </c>
      <c r="P68" s="57" t="s">
        <v>246</v>
      </c>
    </row>
    <row r="69" spans="1:16" ht="12.75" customHeight="1" thickBot="1">
      <c r="A69" s="8" t="str">
        <f t="shared" si="0"/>
        <v> BBS 123 </v>
      </c>
      <c r="B69" s="3" t="str">
        <f t="shared" si="1"/>
        <v>I</v>
      </c>
      <c r="C69" s="8">
        <f t="shared" si="2"/>
        <v>51756.455499999996</v>
      </c>
      <c r="D69" s="10" t="str">
        <f t="shared" si="3"/>
        <v>vis</v>
      </c>
      <c r="E69" s="53">
        <f>VLOOKUP(C69,Active!C$21:E$973,3,FALSE)</f>
        <v>-153.99915622507351</v>
      </c>
      <c r="F69" s="3" t="s">
        <v>56</v>
      </c>
      <c r="G69" s="10" t="str">
        <f t="shared" si="4"/>
        <v>51756.4555</v>
      </c>
      <c r="H69" s="8">
        <f t="shared" si="5"/>
        <v>-25</v>
      </c>
      <c r="I69" s="54" t="s">
        <v>247</v>
      </c>
      <c r="J69" s="55" t="s">
        <v>248</v>
      </c>
      <c r="K69" s="54">
        <v>-25</v>
      </c>
      <c r="L69" s="54" t="s">
        <v>249</v>
      </c>
      <c r="M69" s="55" t="s">
        <v>250</v>
      </c>
      <c r="N69" s="55" t="s">
        <v>251</v>
      </c>
      <c r="O69" s="56" t="s">
        <v>252</v>
      </c>
      <c r="P69" s="56" t="s">
        <v>253</v>
      </c>
    </row>
    <row r="70" spans="1:16" ht="12.75" customHeight="1" thickBot="1">
      <c r="A70" s="8" t="str">
        <f t="shared" si="0"/>
        <v>BAVM 193 </v>
      </c>
      <c r="B70" s="3" t="str">
        <f t="shared" si="1"/>
        <v>I</v>
      </c>
      <c r="C70" s="8">
        <f t="shared" si="2"/>
        <v>54383.394899999999</v>
      </c>
      <c r="D70" s="10" t="str">
        <f t="shared" si="3"/>
        <v>vis</v>
      </c>
      <c r="E70" s="53">
        <f>VLOOKUP(C70,Active!C$21:E$973,3,FALSE)</f>
        <v>389.00564576790612</v>
      </c>
      <c r="F70" s="3" t="s">
        <v>56</v>
      </c>
      <c r="G70" s="10" t="str">
        <f t="shared" si="4"/>
        <v>54383.3949</v>
      </c>
      <c r="H70" s="8">
        <f t="shared" si="5"/>
        <v>518</v>
      </c>
      <c r="I70" s="54" t="s">
        <v>254</v>
      </c>
      <c r="J70" s="55" t="s">
        <v>255</v>
      </c>
      <c r="K70" s="54">
        <v>518</v>
      </c>
      <c r="L70" s="54" t="s">
        <v>256</v>
      </c>
      <c r="M70" s="55" t="s">
        <v>257</v>
      </c>
      <c r="N70" s="55" t="s">
        <v>56</v>
      </c>
      <c r="O70" s="56" t="s">
        <v>258</v>
      </c>
      <c r="P70" s="57" t="s">
        <v>259</v>
      </c>
    </row>
    <row r="71" spans="1:16" ht="12.75" customHeight="1" thickBot="1">
      <c r="A71" s="8" t="str">
        <f t="shared" si="0"/>
        <v>VSB 50 </v>
      </c>
      <c r="B71" s="3" t="str">
        <f t="shared" si="1"/>
        <v>I</v>
      </c>
      <c r="C71" s="8">
        <f t="shared" si="2"/>
        <v>55142.937100000003</v>
      </c>
      <c r="D71" s="10" t="str">
        <f t="shared" si="3"/>
        <v>vis</v>
      </c>
      <c r="E71" s="53">
        <f>VLOOKUP(C71,Active!C$21:E$973,3,FALSE)</f>
        <v>546.00776843442577</v>
      </c>
      <c r="F71" s="3" t="s">
        <v>56</v>
      </c>
      <c r="G71" s="10" t="str">
        <f t="shared" si="4"/>
        <v>55142.9371</v>
      </c>
      <c r="H71" s="8">
        <f t="shared" si="5"/>
        <v>675</v>
      </c>
      <c r="I71" s="54" t="s">
        <v>260</v>
      </c>
      <c r="J71" s="55" t="s">
        <v>261</v>
      </c>
      <c r="K71" s="54">
        <v>675</v>
      </c>
      <c r="L71" s="54" t="s">
        <v>262</v>
      </c>
      <c r="M71" s="55" t="s">
        <v>257</v>
      </c>
      <c r="N71" s="55" t="s">
        <v>263</v>
      </c>
      <c r="O71" s="56" t="s">
        <v>264</v>
      </c>
      <c r="P71" s="57" t="s">
        <v>265</v>
      </c>
    </row>
    <row r="72" spans="1:16" ht="12.75" customHeight="1" thickBot="1">
      <c r="A72" s="8" t="str">
        <f t="shared" si="0"/>
        <v>BAVM 239 </v>
      </c>
      <c r="B72" s="3" t="str">
        <f t="shared" si="1"/>
        <v>I</v>
      </c>
      <c r="C72" s="8">
        <f t="shared" si="2"/>
        <v>56918.4162</v>
      </c>
      <c r="D72" s="10" t="str">
        <f t="shared" si="3"/>
        <v>vis</v>
      </c>
      <c r="E72" s="53">
        <f>VLOOKUP(C72,Active!C$21:E$973,3,FALSE)</f>
        <v>913.01040166539065</v>
      </c>
      <c r="F72" s="3" t="s">
        <v>56</v>
      </c>
      <c r="G72" s="10" t="str">
        <f t="shared" si="4"/>
        <v>56918.4162</v>
      </c>
      <c r="H72" s="8">
        <f t="shared" si="5"/>
        <v>1042</v>
      </c>
      <c r="I72" s="54" t="s">
        <v>266</v>
      </c>
      <c r="J72" s="55" t="s">
        <v>267</v>
      </c>
      <c r="K72" s="54">
        <v>1042</v>
      </c>
      <c r="L72" s="54" t="s">
        <v>268</v>
      </c>
      <c r="M72" s="55" t="s">
        <v>257</v>
      </c>
      <c r="N72" s="55" t="s">
        <v>269</v>
      </c>
      <c r="O72" s="56" t="s">
        <v>270</v>
      </c>
      <c r="P72" s="57" t="s">
        <v>271</v>
      </c>
    </row>
    <row r="73" spans="1:16">
      <c r="B73" s="3"/>
      <c r="F73" s="3"/>
    </row>
    <row r="74" spans="1:16">
      <c r="B74" s="3"/>
      <c r="F74" s="3"/>
    </row>
    <row r="75" spans="1:16">
      <c r="B75" s="3"/>
      <c r="F75" s="3"/>
    </row>
    <row r="76" spans="1:16">
      <c r="B76" s="3"/>
      <c r="F76" s="3"/>
    </row>
    <row r="77" spans="1:16">
      <c r="B77" s="3"/>
      <c r="F77" s="3"/>
    </row>
    <row r="78" spans="1:16">
      <c r="B78" s="3"/>
      <c r="F78" s="3"/>
    </row>
    <row r="79" spans="1:16">
      <c r="B79" s="3"/>
      <c r="F79" s="3"/>
    </row>
    <row r="80" spans="1:1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</sheetData>
  <phoneticPr fontId="8" type="noConversion"/>
  <hyperlinks>
    <hyperlink ref="A3" r:id="rId1"/>
    <hyperlink ref="P68" r:id="rId2" display="http://www.bav-astro.de/sfs/BAVM_link.php?BAVMnr=131"/>
    <hyperlink ref="P70" r:id="rId3" display="http://www.bav-astro.de/sfs/BAVM_link.php?BAVMnr=193"/>
    <hyperlink ref="P71" r:id="rId4" display="http://vsolj.cetus-net.org/vsoljno50.pdf"/>
    <hyperlink ref="P72" r:id="rId5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2024-01-11T05:34:20Z</dcterms:modified>
</cp:coreProperties>
</file>