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365889D-0D55-47D2-9953-836CD19D0EE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Q23" i="1"/>
  <c r="G11" i="1"/>
  <c r="F11" i="1"/>
  <c r="C17" i="1"/>
  <c r="Q22" i="1"/>
  <c r="C21" i="1"/>
  <c r="C7" i="1"/>
  <c r="E23" i="1"/>
  <c r="F23" i="1"/>
  <c r="C8" i="1"/>
  <c r="E21" i="1"/>
  <c r="F21" i="1"/>
  <c r="G21" i="1"/>
  <c r="H21" i="1"/>
  <c r="Q21" i="1"/>
  <c r="G23" i="1"/>
  <c r="K23" i="1"/>
  <c r="E22" i="1"/>
  <c r="F22" i="1"/>
  <c r="G22" i="1"/>
  <c r="I22" i="1"/>
  <c r="C12" i="1"/>
  <c r="C16" i="1" l="1"/>
  <c r="D18" i="1" s="1"/>
  <c r="E15" i="1"/>
  <c r="C11" i="1"/>
  <c r="O21" i="1" l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<sst xmlns="http://schemas.openxmlformats.org/spreadsheetml/2006/main" count="50" uniqueCount="48">
  <si>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</si>
  <si>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</si>
  <si>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</si>
  <si>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</si>
  <si>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</si>
  <si>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</si>
  <si>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</si>
  <si>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</si>
  <si>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</si>
  <si>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</si>
  <si>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</si>
  <si>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</si>
  <si>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</si>
  <si>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</si>
  <si>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</si>
  <si>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</si>
  <si>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</si>
  <si>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</si>
  <si>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</si>
  <si>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</si>
  <si>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</si>
  <si>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</si>
  <si>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</si>
  <si>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</si>
  <si>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</si>
  <si>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</si>
  <si>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</si>
  <si>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</si>
  <si>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</si>
  <si>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Locher K</t>
  </si>
  <si>
    <t>BBSAG Bull.23</t>
  </si>
  <si>
    <t>B</t>
  </si>
  <si>
    <t># of data points:</t>
  </si>
  <si>
    <t>CQ Aqr / gsc 5783-1089</t>
  </si>
  <si>
    <t>E/SD: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</si>
  <si>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</si>
  <si>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</si>
  <si>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</si>
  <si>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</si>
  <si>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</si>
  <si>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</si>
  <si>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</si>
  <si>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0155</t>
  </si>
  <si>
    <t>I</t>
  </si>
  <si>
    <t>OEJV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</si>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</sst>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CQ Aqr - O-C Diagr.</a:t>
            </a:r>
          </a:p>
        </c:rich>
      </c:tx>
      <c:layout>
        <c:manualLayout>
          <c:xMode val="edge"/>
          <c:yMode val="edge"/>
          <c:x val="0.3649377638170899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628822944171"/>
          <c:y val="0.15"/>
          <c:w val="0.792487275414449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D4-47C5-8037-609BA3393E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3.8699999997334089E-2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D4-47C5-8037-609BA3393E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D4-47C5-8037-609BA3393E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0.12911999999778345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D4-47C5-8037-609BA3393E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D4-47C5-8037-609BA3393E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D4-47C5-8037-609BA3393E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D4-47C5-8037-609BA3393E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17555</c:v>
                </c:pt>
                <c:pt idx="2">
                  <c:v>31048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-9.8829708749305079E-3</c:v>
                </c:pt>
                <c:pt idx="1">
                  <c:v>6.1441160578734971E-2</c:v>
                </c:pt>
                <c:pt idx="2">
                  <c:v>0.11626181029131305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D4-47C5-8037-609BA3393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119032"/>
        <c:axId val="1"/>
      </c:scatterChart>
      <c:valAx>
        <c:axId val="641119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506439602026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6726296958854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119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01271017330346"/>
          <c:y val="0.91874999999999996"/>
          <c:w val="0.8497324149329277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14</xdr:col>
      <xdr:colOff>209550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CEA9C65-AEB4-381A-153B-46DF92D43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33</v>
      </c>
    </row>
    <row r="2" spans="1:7">
      <c r="A2" t="s">
        <v>24</v>
      </c>
      <c r="B2" s="11" t="s">
        <v>34</v>
      </c>
    </row>
    <row r="4" spans="1:7">
      <c r="A4" s="7" t="s">
        <v>0</v>
      </c>
      <c r="C4" s="3">
        <v>25424.58</v>
      </c>
      <c r="D4" s="4">
        <v>0.98006000000000004</v>
      </c>
    </row>
    <row r="6" spans="1:7">
      <c r="A6" s="7" t="s">
        <v>1</v>
      </c>
    </row>
    <row r="7" spans="1:7">
      <c r="A7" t="s">
        <v>2</v>
      </c>
      <c r="C7">
        <f>+C4</f>
        <v>25424.58</v>
      </c>
    </row>
    <row r="8" spans="1:7">
      <c r="A8" t="s">
        <v>3</v>
      </c>
      <c r="C8">
        <f>+D4</f>
        <v>0.98006000000000004</v>
      </c>
    </row>
    <row r="9" spans="1:7">
      <c r="A9" s="12" t="s">
        <v>35</v>
      </c>
      <c r="B9" s="13"/>
      <c r="C9" s="14">
        <v>-9.5</v>
      </c>
      <c r="D9" s="13" t="s">
        <v>36</v>
      </c>
      <c r="E9" s="13"/>
    </row>
    <row r="10" spans="1:7" ht="13.5" thickBot="1">
      <c r="A10" s="13"/>
      <c r="B10" s="13"/>
      <c r="C10" s="6" t="s">
        <v>20</v>
      </c>
      <c r="D10" s="6" t="s">
        <v>21</v>
      </c>
      <c r="E10" s="13"/>
    </row>
    <row r="11" spans="1:7">
      <c r="A11" s="13" t="s">
        <v>16</v>
      </c>
      <c r="B11" s="13"/>
      <c r="C11" s="15">
        <f ca="1">INTERCEPT(INDIRECT($G$11):G992,INDIRECT($F$11):F992)</f>
        <v>-9.8829708749305079E-3</v>
      </c>
      <c r="D11" s="5"/>
      <c r="E11" s="13"/>
      <c r="F11" s="16" t="str">
        <f>"F"&amp;E19</f>
        <v>F21</v>
      </c>
      <c r="G11" s="17" t="str">
        <f>"G"&amp;E19</f>
        <v>G21</v>
      </c>
    </row>
    <row r="12" spans="1:7">
      <c r="A12" s="13" t="s">
        <v>17</v>
      </c>
      <c r="B12" s="13"/>
      <c r="C12" s="15">
        <f ca="1">SLOPE(INDIRECT($G$11):G992,INDIRECT($F$11):F992)</f>
        <v>4.0628955541820268E-6</v>
      </c>
      <c r="D12" s="5"/>
      <c r="E12" s="13"/>
    </row>
    <row r="13" spans="1:7">
      <c r="A13" s="13" t="s">
        <v>19</v>
      </c>
      <c r="B13" s="13"/>
      <c r="C13" s="5" t="s">
        <v>14</v>
      </c>
      <c r="D13" s="20" t="s">
        <v>45</v>
      </c>
      <c r="E13" s="14">
        <v>1</v>
      </c>
    </row>
    <row r="14" spans="1:7">
      <c r="A14" s="13"/>
      <c r="B14" s="13"/>
      <c r="C14" s="13"/>
      <c r="D14" s="20" t="s">
        <v>37</v>
      </c>
      <c r="E14" s="21">
        <f ca="1">NOW()+15018.5+$C$9/24</f>
        <v>60320.775971180556</v>
      </c>
    </row>
    <row r="15" spans="1:7">
      <c r="A15" s="18" t="s">
        <v>18</v>
      </c>
      <c r="B15" s="13"/>
      <c r="C15" s="19">
        <f ca="1">(C7+C11)+(C8+C12)*INT(MAX(F21:F3533))</f>
        <v>55853.599141810293</v>
      </c>
      <c r="D15" s="20" t="s">
        <v>46</v>
      </c>
      <c r="E15" s="21">
        <f ca="1">ROUND(2*(E14-$C$7)/$C$8,0)/2+E13</f>
        <v>35607</v>
      </c>
    </row>
    <row r="16" spans="1:7">
      <c r="A16" s="22" t="s">
        <v>4</v>
      </c>
      <c r="B16" s="13"/>
      <c r="C16" s="23">
        <f ca="1">+C8+C12</f>
        <v>0.98006406289555426</v>
      </c>
      <c r="D16" s="20" t="s">
        <v>38</v>
      </c>
      <c r="E16" s="17">
        <f ca="1">ROUND(2*(E14-$C$15)/$C$16,0)/2+E13</f>
        <v>4559</v>
      </c>
    </row>
    <row r="17" spans="1:30" ht="13.5" thickBot="1">
      <c r="A17" s="20" t="s">
        <v>32</v>
      </c>
      <c r="B17" s="13"/>
      <c r="C17" s="13">
        <f>COUNT(C21:C2191)</f>
        <v>3</v>
      </c>
      <c r="D17" s="20" t="s">
        <v>39</v>
      </c>
      <c r="E17" s="24">
        <f ca="1">+$C$15+$C$16*E16-15018.5-$C$9/24</f>
        <v>45303.60703788446</v>
      </c>
    </row>
    <row r="18" spans="1:30">
      <c r="A18" s="22" t="s">
        <v>5</v>
      </c>
      <c r="B18" s="13"/>
      <c r="C18" s="25">
        <f ca="1">+C15</f>
        <v>55853.599141810293</v>
      </c>
      <c r="D18" s="26">
        <f ca="1">+C16</f>
        <v>0.98006406289555426</v>
      </c>
      <c r="E18" s="27" t="s">
        <v>40</v>
      </c>
    </row>
    <row r="19" spans="1:30" ht="13.5" thickTop="1">
      <c r="A19" s="28" t="s">
        <v>41</v>
      </c>
      <c r="E19" s="29">
        <v>21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28</v>
      </c>
      <c r="J20" s="9" t="s">
        <v>44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0">
      <c r="A21" t="s">
        <v>12</v>
      </c>
      <c r="C21" s="33">
        <f>C4</f>
        <v>25424.58</v>
      </c>
      <c r="D21" s="3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-9.8829708749305079E-3</v>
      </c>
      <c r="Q21" s="2">
        <f>+C21-15018.5</f>
        <v>10406.080000000002</v>
      </c>
    </row>
    <row r="22" spans="1:30">
      <c r="A22" t="s">
        <v>30</v>
      </c>
      <c r="C22" s="34">
        <v>42629.572</v>
      </c>
      <c r="D22" s="33"/>
      <c r="E22">
        <f>+(C22-C$7)/C$8</f>
        <v>17555.039487378323</v>
      </c>
      <c r="F22">
        <f>ROUND(2*E22,0)/2</f>
        <v>17555</v>
      </c>
      <c r="G22">
        <f>+C22-(C$7+F22*C$8)</f>
        <v>3.8699999997334089E-2</v>
      </c>
      <c r="I22">
        <f>+G22</f>
        <v>3.8699999997334089E-2</v>
      </c>
      <c r="O22">
        <f ca="1">+C$11+C$12*F22</f>
        <v>6.1441160578734971E-2</v>
      </c>
      <c r="Q22" s="2">
        <f>+C22-15018.5</f>
        <v>27611.072</v>
      </c>
      <c r="AA22">
        <v>8</v>
      </c>
      <c r="AB22" t="s">
        <v>29</v>
      </c>
      <c r="AD22" t="s">
        <v>31</v>
      </c>
    </row>
    <row r="23" spans="1:30">
      <c r="A23" s="30" t="s">
        <v>42</v>
      </c>
      <c r="B23" s="31" t="s">
        <v>43</v>
      </c>
      <c r="C23" s="32">
        <v>55853.612000000001</v>
      </c>
      <c r="D23" s="35">
        <v>8.0000000000000002E-3</v>
      </c>
      <c r="E23">
        <f>+(C23-C$7)/C$8</f>
        <v>31048.131747035895</v>
      </c>
      <c r="F23">
        <f>ROUND(2*E23,0)/2</f>
        <v>31048</v>
      </c>
      <c r="G23">
        <f>+C23-(C$7+F23*C$8)</f>
        <v>0.12911999999778345</v>
      </c>
      <c r="K23">
        <f>+G23</f>
        <v>0.12911999999778345</v>
      </c>
      <c r="O23">
        <f ca="1">+C$11+C$12*F23</f>
        <v>0.11626181029131305</v>
      </c>
      <c r="Q23" s="2">
        <f>+C23-15018.5</f>
        <v>40835.112000000001</v>
      </c>
    </row>
    <row r="24" spans="1:30">
      <c r="C24" s="10"/>
      <c r="D24" s="5"/>
      <c r="Q24" s="2"/>
    </row>
    <row r="25" spans="1:30">
      <c r="C25" s="10"/>
      <c r="Q25" s="2"/>
    </row>
    <row r="26" spans="1:30">
      <c r="D26" s="5"/>
      <c r="Q26" s="2"/>
    </row>
    <row r="27" spans="1:30">
      <c r="D27" s="5"/>
      <c r="Q27" s="2"/>
    </row>
    <row r="28" spans="1:30">
      <c r="D28" s="5"/>
    </row>
    <row r="29" spans="1:30">
      <c r="D29" s="5"/>
    </row>
    <row r="30" spans="1:30">
      <c r="D30" s="5"/>
    </row>
    <row r="31" spans="1:30">
      <c r="D31" s="5"/>
    </row>
    <row r="32" spans="1:30">
      <c r="D32" s="5"/>
    </row>
    <row r="33" spans="4:4">
      <c r="D33" s="5"/>
    </row>
    <row r="34" spans="4:4">
      <c r="D34" s="5"/>
    </row>
    <row r="35" spans="4:4">
      <c r="D35" s="5"/>
    </row>
    <row r="36" spans="4:4">
      <c r="D36" s="5"/>
    </row>
    <row r="37" spans="4:4">
      <c r="D37" s="5"/>
    </row>
    <row r="38" spans="4:4">
      <c r="D38" s="5"/>
    </row>
    <row r="39" spans="4:4">
      <c r="D39" s="5"/>
    </row>
    <row r="40" spans="4:4">
      <c r="D40" s="5"/>
    </row>
    <row r="41" spans="4:4">
      <c r="D41" s="5"/>
    </row>
    <row r="42" spans="4:4">
      <c r="D42" s="5"/>
    </row>
    <row r="43" spans="4:4">
      <c r="D43" s="5"/>
    </row>
    <row r="44" spans="4:4">
      <c r="D44" s="5"/>
    </row>
    <row r="45" spans="4:4">
      <c r="D45" s="5"/>
    </row>
    <row r="46" spans="4:4">
      <c r="D46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2024-01-11T05:37:23Z</dcterms:modified>
</cp:coreProperties>
</file>