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79510607-E19B-44C9-8704-36EEE3162C6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J22" i="1"/>
  <c r="E23" i="1"/>
  <c r="F23" i="1"/>
  <c r="G23" i="1"/>
  <c r="J23" i="1"/>
  <c r="C21" i="1"/>
  <c r="G21" i="1"/>
  <c r="H21" i="1"/>
  <c r="E21" i="1"/>
  <c r="F21" i="1"/>
  <c r="Q22" i="1"/>
  <c r="Q23" i="1"/>
  <c r="F11" i="1"/>
  <c r="A21" i="1"/>
  <c r="H20" i="1"/>
  <c r="G11" i="1"/>
  <c r="E14" i="1"/>
  <c r="E15" i="1" s="1"/>
  <c r="C17" i="1"/>
  <c r="Q21" i="1"/>
  <c r="C11" i="1"/>
  <c r="C12" i="1"/>
  <c r="C16" i="1" l="1"/>
  <c r="D18" i="1" s="1"/>
  <c r="C15" i="1"/>
  <c r="O21" i="1"/>
  <c r="S21" i="1" s="1"/>
  <c r="O22" i="1"/>
  <c r="S22" i="1" s="1"/>
  <c r="O23" i="1"/>
  <c r="S23" i="1" s="1"/>
  <c r="C18" i="1" l="1"/>
  <c r="E16" i="1"/>
  <c r="E17" i="1" s="1"/>
  <c r="S19" i="1"/>
</calcChain>
</file>

<file path=xl/sharedStrings.xml><?xml version="1.0" encoding="utf-8"?>
<sst xmlns="http://schemas.openxmlformats.org/spreadsheetml/2006/main" count="58" uniqueCount="54">
  <si>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</si>
  <si>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</si>
  <si>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</si>
  <si>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</si>
  <si>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</si>
  <si>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</si>
  <si>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</si>
  <si>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</si>
  <si>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</si>
  <si>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</si>
  <si>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</si>
  <si>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</si>
  <si>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</si>
  <si>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</si>
  <si>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</si>
  <si>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</si>
  <si>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</si>
  <si>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</si>
  <si>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</si>
  <si>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</si>
  <si>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</si>
  <si>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</si>
  <si>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</si>
  <si>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</si>
  <si>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</si>
  <si>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</si>
  <si>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</si>
  <si>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</si>
  <si>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</si>
  <si>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</si>
  <si>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</si>
  <si>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</si>
  <si>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</si>
  <si>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</si>
  <si>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</si>
  <si>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</si>
  <si>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</si>
  <si>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</si>
  <si>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</si>
  <si>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</si>
  <si>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</si>
  <si>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</si>
  <si>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G5197-0695</t>
  </si>
  <si>
    <t>OEJV 0155</t>
  </si>
  <si>
    <t>I</t>
  </si>
  <si>
    <t>0,0100</t>
  </si>
  <si>
    <t>IBVS 6011</t>
  </si>
  <si>
    <t>II</t>
  </si>
  <si>
    <t>GSC 5197-0695</t>
  </si>
  <si>
    <t>G5197-0695_Aqr.xls</t>
  </si>
  <si>
    <t>EC</t>
  </si>
  <si>
    <t>Aqr</t>
  </si>
  <si>
    <t>VSX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</si>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</sst>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</font>
    <font>
      <sz val="10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0" fillId="2" borderId="0" xfId="0" applyFill="1">
      <alignment vertical="top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5197-0695 -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1355</c:v>
                </c:pt>
                <c:pt idx="2">
                  <c:v>6361.5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8FF-4E89-8D3B-DAC395C954C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1355</c:v>
                </c:pt>
                <c:pt idx="2">
                  <c:v>6361.5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8FF-4E89-8D3B-DAC395C954C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1355</c:v>
                </c:pt>
                <c:pt idx="2">
                  <c:v>6361.5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1.720000000204891E-3</c:v>
                </c:pt>
                <c:pt idx="2">
                  <c:v>9.73599999997532E-3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8FF-4E89-8D3B-DAC395C954C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1355</c:v>
                </c:pt>
                <c:pt idx="2">
                  <c:v>6361.5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8FF-4E89-8D3B-DAC395C954C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1355</c:v>
                </c:pt>
                <c:pt idx="2">
                  <c:v>6361.5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8FF-4E89-8D3B-DAC395C954C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1355</c:v>
                </c:pt>
                <c:pt idx="2">
                  <c:v>6361.5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8FF-4E89-8D3B-DAC395C954C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1355</c:v>
                </c:pt>
                <c:pt idx="2">
                  <c:v>6361.5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8FF-4E89-8D3B-DAC395C954C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1355</c:v>
                </c:pt>
                <c:pt idx="2">
                  <c:v>6361.5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-1.6724313697065321E-4</c:v>
                </c:pt>
                <c:pt idx="1">
                  <c:v>1.9325071840336741E-3</c:v>
                </c:pt>
                <c:pt idx="2">
                  <c:v>9.69073595311719E-3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8FF-4E89-8D3B-DAC395C954C9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1355</c:v>
                </c:pt>
                <c:pt idx="2">
                  <c:v>6361.5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8FF-4E89-8D3B-DAC395C95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8582496"/>
        <c:axId val="1"/>
      </c:scatterChart>
      <c:valAx>
        <c:axId val="298582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85824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69B2E5B-A60F-CBAE-AC8A-0608C880F5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48</v>
      </c>
      <c r="E1" t="s">
        <v>49</v>
      </c>
    </row>
    <row r="2" spans="1:7" x14ac:dyDescent="0.2">
      <c r="A2" t="s">
        <v>23</v>
      </c>
      <c r="B2" t="s">
        <v>50</v>
      </c>
      <c r="C2" s="31" t="s">
        <v>41</v>
      </c>
      <c r="D2" s="3" t="s">
        <v>51</v>
      </c>
      <c r="E2" s="32" t="s">
        <v>42</v>
      </c>
      <c r="F2" t="s">
        <v>42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8">
        <v>53538.864999999998</v>
      </c>
      <c r="D7" s="30" t="s">
        <v>52</v>
      </c>
    </row>
    <row r="8" spans="1:7" x14ac:dyDescent="0.2">
      <c r="A8" t="s">
        <v>3</v>
      </c>
      <c r="C8" s="38">
        <v>0.36293599999999998</v>
      </c>
      <c r="D8" s="30" t="s">
        <v>52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-1.6724313697065321E-4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1.5496312332135256E-6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60320.790015509258</v>
      </c>
    </row>
    <row r="15" spans="1:7" x14ac:dyDescent="0.2">
      <c r="A15" s="12" t="s">
        <v>17</v>
      </c>
      <c r="B15" s="10"/>
      <c r="C15" s="13">
        <f ca="1">(C7+C11)+(C8+C12)*INT(MAX(F21:F3533))</f>
        <v>55847.510585961136</v>
      </c>
      <c r="D15" s="14" t="s">
        <v>38</v>
      </c>
      <c r="E15" s="15">
        <f ca="1">ROUND(2*(E14-$C$7)/$C$8,0)/2+E13</f>
        <v>18687.5</v>
      </c>
    </row>
    <row r="16" spans="1:7" x14ac:dyDescent="0.2">
      <c r="A16" s="16" t="s">
        <v>4</v>
      </c>
      <c r="B16" s="10"/>
      <c r="C16" s="17">
        <f ca="1">+C8+C12</f>
        <v>0.3629375496312332</v>
      </c>
      <c r="D16" s="14" t="s">
        <v>39</v>
      </c>
      <c r="E16" s="24">
        <f ca="1">ROUND(2*(E14-$C$15)/$C$16,0)/2+E13</f>
        <v>12326</v>
      </c>
    </row>
    <row r="17" spans="1:19" ht="13.5" thickBot="1" x14ac:dyDescent="0.25">
      <c r="A17" s="14" t="s">
        <v>29</v>
      </c>
      <c r="B17" s="10"/>
      <c r="C17" s="10">
        <f>COUNT(C21:C2191)</f>
        <v>3</v>
      </c>
      <c r="D17" s="14" t="s">
        <v>33</v>
      </c>
      <c r="E17" s="18">
        <f ca="1">+$C$15+$C$16*E16-15018.5-$C$9/24</f>
        <v>45302.974656049053</v>
      </c>
    </row>
    <row r="18" spans="1:19" ht="14.25" thickTop="1" thickBot="1" x14ac:dyDescent="0.25">
      <c r="A18" s="16" t="s">
        <v>5</v>
      </c>
      <c r="B18" s="10"/>
      <c r="C18" s="19">
        <f ca="1">+C15</f>
        <v>55847.510585961136</v>
      </c>
      <c r="D18" s="20">
        <f ca="1">+C16</f>
        <v>0.3629375496312332</v>
      </c>
      <c r="E18" s="21" t="s">
        <v>34</v>
      </c>
    </row>
    <row r="19" spans="1:19" ht="13.5" thickTop="1" x14ac:dyDescent="0.2">
      <c r="A19" s="25" t="s">
        <v>35</v>
      </c>
      <c r="E19" s="26">
        <v>21</v>
      </c>
      <c r="S19">
        <f ca="1">SQRT(SUM(S21:S50)/(COUNT(S21:S50)-1))</f>
        <v>1.9387934905579796E-4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28</v>
      </c>
      <c r="J20" s="7" t="s">
        <v>53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9" x14ac:dyDescent="0.2">
      <c r="A21" t="str">
        <f>D7</f>
        <v>VSX</v>
      </c>
      <c r="C21" s="8">
        <f>C$7</f>
        <v>53538.864999999998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-1.6724313697065321E-4</v>
      </c>
      <c r="Q21" s="2">
        <f>+C21-15018.5</f>
        <v>38520.364999999998</v>
      </c>
      <c r="S21">
        <f ca="1">+(O21-G21)^2</f>
        <v>2.7970266863784672E-8</v>
      </c>
    </row>
    <row r="22" spans="1:19" x14ac:dyDescent="0.2">
      <c r="A22" s="33" t="s">
        <v>43</v>
      </c>
      <c r="B22" s="34" t="s">
        <v>44</v>
      </c>
      <c r="C22" s="35">
        <v>54030.644999999997</v>
      </c>
      <c r="D22" s="33" t="s">
        <v>45</v>
      </c>
      <c r="E22">
        <f>+(C22-C$7)/C$8</f>
        <v>1355.0047391275566</v>
      </c>
      <c r="F22">
        <f>ROUND(2*E22,0)/2</f>
        <v>1355</v>
      </c>
      <c r="G22">
        <f>+C22-(C$7+F22*C$8)</f>
        <v>1.720000000204891E-3</v>
      </c>
      <c r="J22">
        <f>+G22</f>
        <v>1.720000000204891E-3</v>
      </c>
      <c r="O22">
        <f ca="1">+C$11+C$12*$F22</f>
        <v>1.9325071840336741E-3</v>
      </c>
      <c r="Q22" s="2">
        <f>+C22-15018.5</f>
        <v>39012.144999999997</v>
      </c>
      <c r="S22">
        <f ca="1">+(O22-G22)^2</f>
        <v>4.5159303178840242E-8</v>
      </c>
    </row>
    <row r="23" spans="1:19" x14ac:dyDescent="0.2">
      <c r="A23" s="36" t="s">
        <v>46</v>
      </c>
      <c r="B23" s="37" t="s">
        <v>47</v>
      </c>
      <c r="C23" s="36">
        <v>55847.6921</v>
      </c>
      <c r="D23" s="36">
        <v>5.0000000000000001E-4</v>
      </c>
      <c r="E23">
        <f>+(C23-C$7)/C$8</f>
        <v>6361.5268256662393</v>
      </c>
      <c r="F23">
        <f>ROUND(2*E23,0)/2</f>
        <v>6361.5</v>
      </c>
      <c r="G23">
        <f>+C23-(C$7+F23*C$8)</f>
        <v>9.73599999997532E-3</v>
      </c>
      <c r="J23">
        <f>+G23</f>
        <v>9.73599999997532E-3</v>
      </c>
      <c r="O23">
        <f ca="1">+C$11+C$12*$F23</f>
        <v>9.69073595311719E-3</v>
      </c>
      <c r="Q23" s="2">
        <f>+C23-15018.5</f>
        <v>40829.1921</v>
      </c>
      <c r="S23">
        <f ca="1">+(O23-G23)^2</f>
        <v>2.0488339379749833E-9</v>
      </c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2024-01-11T05:57:37Z</dcterms:modified>
</cp:coreProperties>
</file>