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63971A7-E067-48AB-9009-E2A044AC7C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C17" i="1"/>
  <c r="G21" i="1"/>
  <c r="H21" i="1"/>
  <c r="Q21" i="1"/>
  <c r="C11" i="1"/>
  <c r="C12" i="1"/>
  <c r="C16" i="1" l="1"/>
  <c r="D18" i="1" s="1"/>
  <c r="O21" i="1"/>
  <c r="S21" i="1" s="1"/>
  <c r="C15" i="1"/>
  <c r="O22" i="1"/>
  <c r="S22" i="1" s="1"/>
  <c r="O23" i="1"/>
  <c r="S23" i="1" s="1"/>
  <c r="O24" i="1"/>
  <c r="S24" i="1" s="1"/>
  <c r="E15" i="1"/>
  <c r="E16" i="1" l="1"/>
  <c r="C18" i="1"/>
  <c r="E17" i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<sst xmlns="http://schemas.openxmlformats.org/spreadsheetml/2006/main" count="60" uniqueCount="55">
  <si>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</si>
  <si>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</si>
  <si>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</si>
  <si>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</si>
  <si>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</si>
  <si>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</si>
  <si>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</si>
  <si>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</si>
  <si>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</si>
  <si>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</si>
  <si>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</si>
  <si>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</si>
  <si>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</si>
  <si>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</si>
  <si>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</si>
  <si>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</si>
  <si>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</si>
  <si>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</si>
  <si>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</si>
  <si>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</si>
  <si>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</si>
  <si>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</si>
  <si>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</si>
  <si>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</si>
  <si>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</si>
  <si>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</si>
  <si>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</si>
  <si>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</si>
  <si>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</si>
  <si>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</si>
  <si>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</si>
  <si>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</si>
  <si>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</si>
  <si>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</si>
  <si>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</si>
  <si>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</si>
  <si>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</si>
  <si>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</si>
  <si>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</si>
  <si>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</si>
  <si>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</si>
  <si>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G5835-0944</t>
  </si>
  <si>
    <t>GSC 5835-0944</t>
  </si>
  <si>
    <t>G5835-0944_Aqr.xls</t>
  </si>
  <si>
    <t>EW</t>
  </si>
  <si>
    <t>Aqr</t>
  </si>
  <si>
    <t>VSX</t>
  </si>
  <si>
    <t>OEJV 0155</t>
  </si>
  <si>
    <t>I</t>
  </si>
  <si>
    <t>0,0150</t>
  </si>
  <si>
    <t>IBVS 6011</t>
  </si>
  <si>
    <t>II</t>
  </si>
  <si>
    <t>IBVS 6042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</si>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</sst>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5835-0944 -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8-474D-86CD-420D4F9FB3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-1.2435000004188623E-2</c:v>
                </c:pt>
                <c:pt idx="2">
                  <c:v>-9.3815000000176951E-3</c:v>
                </c:pt>
                <c:pt idx="3">
                  <c:v>-7.2615000026416965E-3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C8-474D-86CD-420D4F9FB3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C8-474D-86CD-420D4F9FB3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C8-474D-86CD-420D4F9FB3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C8-474D-86CD-420D4F9FB3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C8-474D-86CD-420D4F9FB3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C8-474D-86CD-420D4F9FB3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-2.2035480978764455E-2</c:v>
                </c:pt>
                <c:pt idx="1">
                  <c:v>-1.2564570562206815E-2</c:v>
                </c:pt>
                <c:pt idx="2">
                  <c:v>-8.8293099888506581E-3</c:v>
                </c:pt>
                <c:pt idx="3">
                  <c:v>-7.6841194557905439E-3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C8-474D-86CD-420D4F9FB3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10255</c:v>
                </c:pt>
                <c:pt idx="2">
                  <c:v>14299.5</c:v>
                </c:pt>
                <c:pt idx="3">
                  <c:v>15539.5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C8-474D-86CD-420D4F9FB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748952"/>
        <c:axId val="1"/>
      </c:scatterChart>
      <c:valAx>
        <c:axId val="577748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748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97812C-CA90-E22E-BCC6-71F656D2F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51870.75</v>
      </c>
      <c r="D7" s="30" t="s">
        <v>46</v>
      </c>
    </row>
    <row r="8" spans="1:7" x14ac:dyDescent="0.2">
      <c r="A8" t="s">
        <v>3</v>
      </c>
      <c r="C8" s="8">
        <v>0.28063700000000003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-2.2035480978764455E-2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9.2354075246783424E-7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60320.801807407406</v>
      </c>
    </row>
    <row r="15" spans="1:7" x14ac:dyDescent="0.2">
      <c r="A15" s="12" t="s">
        <v>17</v>
      </c>
      <c r="B15" s="10"/>
      <c r="C15" s="13">
        <f ca="1">(C7+C11)+(C8+C12)*INT(MAX(F21:F3533))</f>
        <v>56231.560658418777</v>
      </c>
      <c r="D15" s="14" t="s">
        <v>37</v>
      </c>
      <c r="E15" s="15">
        <f ca="1">ROUND(2*(E14-$C$7)/$C$8,0)/2+E13</f>
        <v>30111.5</v>
      </c>
    </row>
    <row r="16" spans="1:7" x14ac:dyDescent="0.2">
      <c r="A16" s="16" t="s">
        <v>4</v>
      </c>
      <c r="B16" s="10"/>
      <c r="C16" s="17">
        <f ca="1">+C8+C12</f>
        <v>0.28063792354075251</v>
      </c>
      <c r="D16" s="14" t="s">
        <v>38</v>
      </c>
      <c r="E16" s="24">
        <f ca="1">ROUND(2*(E14-$C$15)/$C$16,0)/2+E13</f>
        <v>14572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45302.912313587956</v>
      </c>
    </row>
    <row r="18" spans="1:19" ht="14.25" thickTop="1" thickBot="1" x14ac:dyDescent="0.25">
      <c r="A18" s="16" t="s">
        <v>5</v>
      </c>
      <c r="B18" s="10"/>
      <c r="C18" s="19">
        <f ca="1">+C15</f>
        <v>56231.560658418777</v>
      </c>
      <c r="D18" s="20">
        <f ca="1">+C16</f>
        <v>0.28063792354075251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1.2728743476944974E-2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51870.75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-2.2035480978764455E-2</v>
      </c>
      <c r="Q21" s="2">
        <f>+C21-15018.5</f>
        <v>36852.25</v>
      </c>
      <c r="S21">
        <f ca="1">+(O21-G21)^2</f>
        <v>4.8556242196549009E-4</v>
      </c>
    </row>
    <row r="22" spans="1:19" x14ac:dyDescent="0.2">
      <c r="A22" s="33" t="s">
        <v>47</v>
      </c>
      <c r="B22" s="34" t="s">
        <v>48</v>
      </c>
      <c r="C22" s="35">
        <v>54748.67</v>
      </c>
      <c r="D22" s="33" t="s">
        <v>49</v>
      </c>
      <c r="E22">
        <f>+(C22-C$7)/C$8</f>
        <v>10254.95569009075</v>
      </c>
      <c r="F22">
        <f>ROUND(2*E22,0)/2</f>
        <v>10255</v>
      </c>
      <c r="G22">
        <f>+C22-(C$7+F22*C$8)</f>
        <v>-1.2435000004188623E-2</v>
      </c>
      <c r="I22">
        <f>+G22</f>
        <v>-1.2435000004188623E-2</v>
      </c>
      <c r="O22">
        <f ca="1">+C$11+C$12*$F22</f>
        <v>-1.2564570562206815E-2</v>
      </c>
      <c r="Q22" s="2">
        <f>+C22-15018.5</f>
        <v>39730.17</v>
      </c>
      <c r="S22">
        <f ca="1">+(O22-G22)^2</f>
        <v>1.6788529505145506E-8</v>
      </c>
    </row>
    <row r="23" spans="1:19" x14ac:dyDescent="0.2">
      <c r="A23" s="36" t="s">
        <v>50</v>
      </c>
      <c r="B23" s="37" t="s">
        <v>51</v>
      </c>
      <c r="C23" s="36">
        <v>55883.7094</v>
      </c>
      <c r="D23" s="36">
        <v>2.9999999999999997E-4</v>
      </c>
      <c r="E23">
        <f>+(C23-C$7)/C$8</f>
        <v>14299.466570694525</v>
      </c>
      <c r="F23">
        <f>ROUND(2*E23,0)/2</f>
        <v>14299.5</v>
      </c>
      <c r="G23">
        <f>+C23-(C$7+F23*C$8)</f>
        <v>-9.3815000000176951E-3</v>
      </c>
      <c r="I23">
        <f>+G23</f>
        <v>-9.3815000000176951E-3</v>
      </c>
      <c r="O23">
        <f ca="1">+C$11+C$12*$F23</f>
        <v>-8.8293099888506581E-3</v>
      </c>
      <c r="Q23" s="2">
        <f>+C23-15018.5</f>
        <v>40865.2094</v>
      </c>
      <c r="S23">
        <f ca="1">+(O23-G23)^2</f>
        <v>3.0491380843265251E-7</v>
      </c>
    </row>
    <row r="24" spans="1:19" x14ac:dyDescent="0.2">
      <c r="A24" s="33" t="s">
        <v>52</v>
      </c>
      <c r="B24" s="34" t="s">
        <v>51</v>
      </c>
      <c r="C24" s="35">
        <v>56231.701399999998</v>
      </c>
      <c r="D24" s="35">
        <v>3.0000000000000003E-4</v>
      </c>
      <c r="E24">
        <f>+(C24-C$7)/C$8</f>
        <v>15539.474124937189</v>
      </c>
      <c r="F24">
        <f>ROUND(2*E24,0)/2</f>
        <v>15539.5</v>
      </c>
      <c r="G24">
        <f>+C24-(C$7+F24*C$8)</f>
        <v>-7.2615000026416965E-3</v>
      </c>
      <c r="I24">
        <f>+G24</f>
        <v>-7.2615000026416965E-3</v>
      </c>
      <c r="O24">
        <f ca="1">+C$11+C$12*$F24</f>
        <v>-7.6841194557905439E-3</v>
      </c>
      <c r="Q24" s="2">
        <f>+C24-15018.5</f>
        <v>41213.201399999998</v>
      </c>
      <c r="S24">
        <f ca="1">+(O24-G24)^2</f>
        <v>1.7860720217983081E-7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2024-01-11T06:14:36Z</dcterms:modified>
</cp:coreProperties>
</file>