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5F618CE-7580-4552-A57F-16B01A3547C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C21" i="1"/>
  <c r="E21" i="1"/>
  <c r="F21" i="1"/>
  <c r="G21" i="1"/>
  <c r="H21" i="1"/>
  <c r="Q22" i="1"/>
  <c r="Q23" i="1"/>
  <c r="F11" i="1"/>
  <c r="A21" i="1"/>
  <c r="H20" i="1"/>
  <c r="G11" i="1"/>
  <c r="E14" i="1"/>
  <c r="C17" i="1"/>
  <c r="Q21" i="1"/>
  <c r="C11" i="1"/>
  <c r="E15" i="1" l="1"/>
  <c r="C12" i="1"/>
  <c r="C16" i="1" l="1"/>
  <c r="D18" i="1" s="1"/>
  <c r="O22" i="1"/>
  <c r="S22" i="1" s="1"/>
  <c r="O21" i="1"/>
  <c r="S21" i="1" s="1"/>
  <c r="C15" i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<sst xmlns="http://schemas.openxmlformats.org/spreadsheetml/2006/main" count="58" uniqueCount="54">
  <si>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</si>
  <si>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</si>
  <si>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</si>
  <si>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</si>
  <si>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</si>
  <si>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</si>
  <si>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</si>
  <si>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</si>
  <si>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</si>
  <si>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</si>
  <si>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</si>
  <si>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</si>
  <si>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</si>
  <si>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</si>
  <si>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</si>
  <si>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</si>
  <si>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</si>
  <si>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</si>
  <si>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</si>
  <si>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</si>
  <si>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</si>
  <si>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</si>
  <si>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</si>
  <si>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</si>
  <si>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</si>
  <si>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</si>
  <si>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</si>
  <si>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</si>
  <si>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</si>
  <si>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</si>
  <si>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</si>
  <si>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</si>
  <si>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</si>
  <si>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</si>
  <si>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</si>
  <si>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</si>
  <si>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</si>
  <si>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</si>
  <si>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</si>
  <si>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</si>
  <si>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</si>
  <si>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</si>
  <si>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</si>
  <si>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G5836-0040</t>
  </si>
  <si>
    <t>IBVS 6011</t>
  </si>
  <si>
    <t>II</t>
  </si>
  <si>
    <t>OEJV 0155</t>
  </si>
  <si>
    <t>I</t>
  </si>
  <si>
    <t>0,0100</t>
  </si>
  <si>
    <t>GSC 5836-0040</t>
  </si>
  <si>
    <t>G5836-0040_Aqr.xls</t>
  </si>
  <si>
    <t>EC</t>
  </si>
  <si>
    <t>Aqr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</si>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</sst>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5836-0040 -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5575.5</c:v>
                </c:pt>
                <c:pt idx="2">
                  <c:v>5606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1.6560000003664754E-3</c:v>
                </c:pt>
                <c:pt idx="2">
                  <c:v>-7.2799999907147139E-4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4C-4348-9686-63734BE2C9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5575.5</c:v>
                </c:pt>
                <c:pt idx="2">
                  <c:v>5606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4C-4348-9686-63734BE2C9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5575.5</c:v>
                </c:pt>
                <c:pt idx="2">
                  <c:v>5606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4C-4348-9686-63734BE2C9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5575.5</c:v>
                </c:pt>
                <c:pt idx="2">
                  <c:v>5606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4C-4348-9686-63734BE2C9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5575.5</c:v>
                </c:pt>
                <c:pt idx="2">
                  <c:v>5606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4C-4348-9686-63734BE2C9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5575.5</c:v>
                </c:pt>
                <c:pt idx="2">
                  <c:v>5606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4C-4348-9686-63734BE2C9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5575.5</c:v>
                </c:pt>
                <c:pt idx="2">
                  <c:v>5606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4C-4348-9686-63734BE2C9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5575.5</c:v>
                </c:pt>
                <c:pt idx="2">
                  <c:v>5606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6.5096436657445392E-6</c:v>
                </c:pt>
                <c:pt idx="1">
                  <c:v>4.5950615150862958E-4</c:v>
                </c:pt>
                <c:pt idx="2">
                  <c:v>4.6198420612062992E-4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4C-4348-9686-63734BE2C92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5575.5</c:v>
                </c:pt>
                <c:pt idx="2">
                  <c:v>5606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E4C-4348-9686-63734BE2C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578176"/>
        <c:axId val="1"/>
      </c:scatterChart>
      <c:valAx>
        <c:axId val="298578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8578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FEF27C6-83C6-2DE3-C43B-B4D3FC471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50</v>
      </c>
    </row>
    <row r="2" spans="1:7" x14ac:dyDescent="0.2">
      <c r="A2" t="s">
        <v>24</v>
      </c>
      <c r="B2" t="s">
        <v>51</v>
      </c>
      <c r="C2" s="31" t="s">
        <v>42</v>
      </c>
      <c r="D2" s="3" t="s">
        <v>52</v>
      </c>
      <c r="E2" s="32" t="s">
        <v>43</v>
      </c>
      <c r="F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53706.565999999999</v>
      </c>
      <c r="D7" s="30" t="s">
        <v>53</v>
      </c>
    </row>
    <row r="8" spans="1:7" x14ac:dyDescent="0.2">
      <c r="A8" t="s">
        <v>3</v>
      </c>
      <c r="C8" s="38">
        <v>0.390488</v>
      </c>
      <c r="D8" s="30" t="s">
        <v>53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6.5096436657445392E-6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8.1247692196733032E-8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60320.802205324071</v>
      </c>
    </row>
    <row r="15" spans="1:7" x14ac:dyDescent="0.2">
      <c r="A15" s="12" t="s">
        <v>17</v>
      </c>
      <c r="B15" s="10"/>
      <c r="C15" s="13">
        <f ca="1">(C7+C11)+(C8+C12)*INT(MAX(F21:F3533))</f>
        <v>55895.64218998421</v>
      </c>
      <c r="D15" s="14" t="s">
        <v>39</v>
      </c>
      <c r="E15" s="15">
        <f ca="1">ROUND(2*(E14-$C$7)/$C$8,0)/2+E13</f>
        <v>16939.5</v>
      </c>
    </row>
    <row r="16" spans="1:7" x14ac:dyDescent="0.2">
      <c r="A16" s="16" t="s">
        <v>4</v>
      </c>
      <c r="B16" s="10"/>
      <c r="C16" s="17">
        <f ca="1">+C8+C12</f>
        <v>0.39048808124769219</v>
      </c>
      <c r="D16" s="14" t="s">
        <v>40</v>
      </c>
      <c r="E16" s="24">
        <f ca="1">ROUND(2*(E14-$C$15)/$C$16,0)/2+E13</f>
        <v>11333.5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45303.134692138265</v>
      </c>
    </row>
    <row r="18" spans="1:19" ht="14.25" thickTop="1" thickBot="1" x14ac:dyDescent="0.25">
      <c r="A18" s="16" t="s">
        <v>5</v>
      </c>
      <c r="B18" s="10"/>
      <c r="C18" s="19">
        <f ca="1">+C15</f>
        <v>55895.64218998421</v>
      </c>
      <c r="D18" s="20">
        <f ca="1">+C16</f>
        <v>0.39048808124769219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1.1932523443140587E-3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53706.565999999999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6.5096436657445392E-6</v>
      </c>
      <c r="Q21" s="2">
        <f>+C21-15018.5</f>
        <v>38688.065999999999</v>
      </c>
      <c r="S21">
        <f ca="1">+(O21-G21)^2</f>
        <v>4.2375460654968003E-11</v>
      </c>
    </row>
    <row r="22" spans="1:19" x14ac:dyDescent="0.2">
      <c r="A22" s="33" t="s">
        <v>44</v>
      </c>
      <c r="B22" s="34" t="s">
        <v>45</v>
      </c>
      <c r="C22" s="33">
        <v>55883.733500000002</v>
      </c>
      <c r="D22" s="33">
        <v>5.9999999999999995E-4</v>
      </c>
      <c r="E22">
        <f>+(C22-C$7)/C$8</f>
        <v>5575.5042408473582</v>
      </c>
      <c r="F22">
        <f>ROUND(2*E22,0)/2</f>
        <v>5575.5</v>
      </c>
      <c r="G22">
        <f>+C22-(C$7+F22*C$8)</f>
        <v>1.6560000003664754E-3</v>
      </c>
      <c r="H22">
        <f>+G22</f>
        <v>1.6560000003664754E-3</v>
      </c>
      <c r="O22">
        <f ca="1">+C$11+C$12*$F22</f>
        <v>4.5950615150862958E-4</v>
      </c>
      <c r="Q22" s="2">
        <f>+C22-15018.5</f>
        <v>40865.233500000002</v>
      </c>
      <c r="S22">
        <f ca="1">+(O22-G22)^2</f>
        <v>1.4315975303546617E-6</v>
      </c>
    </row>
    <row r="23" spans="1:19" x14ac:dyDescent="0.2">
      <c r="A23" s="35" t="s">
        <v>46</v>
      </c>
      <c r="B23" s="36" t="s">
        <v>47</v>
      </c>
      <c r="C23" s="37">
        <v>55895.641000000003</v>
      </c>
      <c r="D23" s="35" t="s">
        <v>48</v>
      </c>
      <c r="E23">
        <f>+(C23-C$7)/C$8</f>
        <v>5605.9981356661519</v>
      </c>
      <c r="F23">
        <f>ROUND(2*E23,0)/2</f>
        <v>5606</v>
      </c>
      <c r="G23">
        <f>+C23-(C$7+F23*C$8)</f>
        <v>-7.2799999907147139E-4</v>
      </c>
      <c r="H23">
        <f>+G23</f>
        <v>-7.2799999907147139E-4</v>
      </c>
      <c r="O23">
        <f ca="1">+C$11+C$12*$F23</f>
        <v>4.6198420612062992E-4</v>
      </c>
      <c r="Q23" s="2">
        <f>+C23-15018.5</f>
        <v>40877.141000000003</v>
      </c>
      <c r="S23">
        <f ca="1">+(O23-G23)^2</f>
        <v>1.4160624086066773E-6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2024-01-11T06:15:10Z</dcterms:modified>
</cp:coreProperties>
</file>