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213063B-5153-4588-880A-17FFE5B8F7B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Q23" i="1"/>
  <c r="E24" i="1"/>
  <c r="F24" i="1"/>
  <c r="G24" i="1"/>
  <c r="I24" i="1"/>
  <c r="Q24" i="1"/>
  <c r="E22" i="1"/>
  <c r="F22" i="1"/>
  <c r="G22" i="1"/>
  <c r="H22" i="1"/>
  <c r="Q22" i="1"/>
  <c r="A21" i="1"/>
  <c r="C21" i="1"/>
  <c r="G11" i="1"/>
  <c r="F11" i="1"/>
  <c r="E21" i="1"/>
  <c r="F21" i="1"/>
  <c r="G21" i="1"/>
  <c r="H21" i="1"/>
  <c r="E14" i="1"/>
  <c r="E15" i="1" s="1"/>
  <c r="C17" i="1"/>
  <c r="Q21" i="1"/>
  <c r="C11" i="1"/>
  <c r="C12" i="1"/>
  <c r="C16" i="1" l="1"/>
  <c r="D18" i="1" s="1"/>
  <c r="O23" i="1"/>
  <c r="O22" i="1"/>
  <c r="C15" i="1"/>
  <c r="O21" i="1"/>
  <c r="O24" i="1"/>
  <c r="C18" i="1" l="1"/>
  <c r="E16" i="1"/>
  <c r="E17" i="1" s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<sst xmlns="http://schemas.openxmlformats.org/spreadsheetml/2006/main" count="58" uniqueCount="52">
  <si>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</si>
  <si>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</si>
  <si>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</si>
  <si>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</si>
  <si>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</si>
  <si>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</si>
  <si>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</si>
  <si>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</si>
  <si>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</si>
  <si>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</si>
  <si>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</si>
  <si>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</si>
  <si>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</si>
  <si>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</si>
  <si>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</si>
  <si>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</si>
  <si>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</si>
  <si>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</si>
  <si>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</si>
  <si>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</si>
  <si>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</si>
  <si>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</si>
  <si>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</si>
  <si>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</si>
  <si>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</si>
  <si>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</si>
  <si>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</si>
  <si>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</si>
  <si>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</si>
  <si>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</si>
  <si>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</si>
  <si>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</si>
  <si>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</si>
  <si>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</si>
  <si>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</si>
  <si>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</si>
  <si>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</si>
  <si>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</si>
  <si>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</si>
  <si>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</si>
  <si>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</si>
  <si>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</t>
  </si>
  <si>
    <t>V0335 Aqr</t>
  </si>
  <si>
    <t>V0335 Aqr / GSC 5212-1461</t>
  </si>
  <si>
    <t>EA</t>
  </si>
  <si>
    <t>OEJV 0091</t>
  </si>
  <si>
    <t>OEJV 0155</t>
  </si>
  <si>
    <t>I</t>
  </si>
  <si>
    <t>0,0100</t>
  </si>
  <si>
    <t>JAVSO 49, 106</t>
  </si>
  <si>
    <t>G5212-1461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</si>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</sst>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V0335 Aqr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2.31E-4</c:v>
                  </c:pt>
                  <c:pt idx="3">
                    <c:v>2.4399999999999999E-4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2.31E-4</c:v>
                  </c:pt>
                  <c:pt idx="3">
                    <c:v>2.4399999999999999E-4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1948</c:v>
                </c:pt>
                <c:pt idx="2">
                  <c:v>4202</c:v>
                </c:pt>
                <c:pt idx="3">
                  <c:v>4202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1.6223999999056105E-2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20-42FD-9EAE-B81EFFF1962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2.31E-4</c:v>
                  </c:pt>
                  <c:pt idx="3">
                    <c:v>2.4399999999999999E-4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2.31E-4</c:v>
                  </c:pt>
                  <c:pt idx="3">
                    <c:v>2.4399999999999999E-4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1948</c:v>
                </c:pt>
                <c:pt idx="2">
                  <c:v>4202</c:v>
                </c:pt>
                <c:pt idx="3">
                  <c:v>4202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3.4931000132928602E-2</c:v>
                </c:pt>
                <c:pt idx="3">
                  <c:v>3.3250999913434498E-2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20-42FD-9EAE-B81EFFF1962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2.31E-4</c:v>
                  </c:pt>
                  <c:pt idx="3">
                    <c:v>2.4399999999999999E-4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2.31E-4</c:v>
                  </c:pt>
                  <c:pt idx="3">
                    <c:v>2.4399999999999999E-4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1948</c:v>
                </c:pt>
                <c:pt idx="2">
                  <c:v>4202</c:v>
                </c:pt>
                <c:pt idx="3">
                  <c:v>4202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20-42FD-9EAE-B81EFFF1962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2.31E-4</c:v>
                  </c:pt>
                  <c:pt idx="3">
                    <c:v>2.4399999999999999E-4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2.31E-4</c:v>
                  </c:pt>
                  <c:pt idx="3">
                    <c:v>2.4399999999999999E-4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1948</c:v>
                </c:pt>
                <c:pt idx="2">
                  <c:v>4202</c:v>
                </c:pt>
                <c:pt idx="3">
                  <c:v>4202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20-42FD-9EAE-B81EFFF1962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2.31E-4</c:v>
                  </c:pt>
                  <c:pt idx="3">
                    <c:v>2.4399999999999999E-4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2.31E-4</c:v>
                  </c:pt>
                  <c:pt idx="3">
                    <c:v>2.4399999999999999E-4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1948</c:v>
                </c:pt>
                <c:pt idx="2">
                  <c:v>4202</c:v>
                </c:pt>
                <c:pt idx="3">
                  <c:v>4202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20-42FD-9EAE-B81EFFF1962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2.31E-4</c:v>
                  </c:pt>
                  <c:pt idx="3">
                    <c:v>2.4399999999999999E-4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2.31E-4</c:v>
                  </c:pt>
                  <c:pt idx="3">
                    <c:v>2.4399999999999999E-4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1948</c:v>
                </c:pt>
                <c:pt idx="2">
                  <c:v>4202</c:v>
                </c:pt>
                <c:pt idx="3">
                  <c:v>4202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20-42FD-9EAE-B81EFFF1962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2.31E-4</c:v>
                  </c:pt>
                  <c:pt idx="3">
                    <c:v>2.4399999999999999E-4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2.31E-4</c:v>
                  </c:pt>
                  <c:pt idx="3">
                    <c:v>2.4399999999999999E-4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1948</c:v>
                </c:pt>
                <c:pt idx="2">
                  <c:v>4202</c:v>
                </c:pt>
                <c:pt idx="3">
                  <c:v>4202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20-42FD-9EAE-B81EFFF1962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1948</c:v>
                </c:pt>
                <c:pt idx="2">
                  <c:v>4202</c:v>
                </c:pt>
                <c:pt idx="3">
                  <c:v>4202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1.6139897495995661E-4</c:v>
                </c:pt>
                <c:pt idx="1">
                  <c:v>1.5923113356295798E-2</c:v>
                </c:pt>
                <c:pt idx="2">
                  <c:v>3.4160743857081732E-2</c:v>
                </c:pt>
                <c:pt idx="3">
                  <c:v>3.4160743857081732E-2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20-42FD-9EAE-B81EFFF1962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1948</c:v>
                </c:pt>
                <c:pt idx="2">
                  <c:v>4202</c:v>
                </c:pt>
                <c:pt idx="3">
                  <c:v>4202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020-42FD-9EAE-B81EFFF19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6273312"/>
        <c:axId val="1"/>
      </c:scatterChart>
      <c:valAx>
        <c:axId val="586273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6273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248120300751880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0</xdr:row>
      <xdr:rowOff>1</xdr:rowOff>
    </xdr:from>
    <xdr:to>
      <xdr:col>18</xdr:col>
      <xdr:colOff>209550</xdr:colOff>
      <xdr:row>18</xdr:row>
      <xdr:rowOff>85726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5B08446-BB22-9E52-A14F-1CA26B06B8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24</v>
      </c>
      <c r="B2" t="s">
        <v>44</v>
      </c>
      <c r="C2" s="3"/>
      <c r="D2" s="3"/>
      <c r="E2" t="s">
        <v>42</v>
      </c>
      <c r="F2" t="s">
        <v>50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7">
        <v>52790.875</v>
      </c>
      <c r="D7" s="30" t="s">
        <v>45</v>
      </c>
    </row>
    <row r="8" spans="1:7" x14ac:dyDescent="0.2">
      <c r="A8" t="s">
        <v>3</v>
      </c>
      <c r="C8" s="37">
        <v>1.319812</v>
      </c>
      <c r="D8" s="30" t="s">
        <v>45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1.6139897495995661E-4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8.0912291485296929E-6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60320.820266782408</v>
      </c>
    </row>
    <row r="15" spans="1:7" x14ac:dyDescent="0.2">
      <c r="A15" s="12" t="s">
        <v>17</v>
      </c>
      <c r="B15" s="10"/>
      <c r="C15" s="13">
        <f ca="1">(C7+C11)+(C8+C12)*INT(MAX(F21:F3533))</f>
        <v>58336.759184743853</v>
      </c>
      <c r="D15" s="14" t="s">
        <v>38</v>
      </c>
      <c r="E15" s="15">
        <f ca="1">ROUND(2*(E14-$C$7)/$C$8,0)/2+E13</f>
        <v>5706.5</v>
      </c>
    </row>
    <row r="16" spans="1:7" x14ac:dyDescent="0.2">
      <c r="A16" s="16" t="s">
        <v>4</v>
      </c>
      <c r="B16" s="10"/>
      <c r="C16" s="17">
        <f ca="1">+C8+C12</f>
        <v>1.3198200912291485</v>
      </c>
      <c r="D16" s="14" t="s">
        <v>39</v>
      </c>
      <c r="E16" s="24">
        <f ca="1">ROUND(2*(E14-$C$15)/$C$16,0)/2+E13</f>
        <v>1504.5</v>
      </c>
    </row>
    <row r="17" spans="1:18" ht="13.5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45304.324345331443</v>
      </c>
    </row>
    <row r="18" spans="1:18" ht="14.25" thickTop="1" thickBot="1" x14ac:dyDescent="0.25">
      <c r="A18" s="16" t="s">
        <v>5</v>
      </c>
      <c r="B18" s="10"/>
      <c r="C18" s="19">
        <f ca="1">+C15</f>
        <v>58336.759184743853</v>
      </c>
      <c r="D18" s="20">
        <f ca="1">+C16</f>
        <v>1.3198200912291485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51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8" x14ac:dyDescent="0.2">
      <c r="A21" t="str">
        <f>D7</f>
        <v>OEJV 0091</v>
      </c>
      <c r="C21" s="8">
        <f>C$7</f>
        <v>52790.875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1.6139897495995661E-4</v>
      </c>
      <c r="Q21" s="2">
        <f>+C21-15018.5</f>
        <v>37772.375</v>
      </c>
    </row>
    <row r="22" spans="1:18" x14ac:dyDescent="0.2">
      <c r="A22" s="31" t="s">
        <v>46</v>
      </c>
      <c r="B22" s="32" t="s">
        <v>47</v>
      </c>
      <c r="C22" s="33">
        <v>55361.885000000002</v>
      </c>
      <c r="D22" s="31" t="s">
        <v>48</v>
      </c>
      <c r="E22">
        <f>+(C22-C$7)/C$8</f>
        <v>1948.0122926598654</v>
      </c>
      <c r="F22">
        <f>ROUND(2*E22,0)/2</f>
        <v>1948</v>
      </c>
      <c r="G22">
        <f>+C22-(C$7+F22*C$8)</f>
        <v>1.6223999999056105E-2</v>
      </c>
      <c r="H22">
        <f>+G22</f>
        <v>1.6223999999056105E-2</v>
      </c>
      <c r="O22">
        <f ca="1">+C$11+C$12*$F22</f>
        <v>1.5923113356295798E-2</v>
      </c>
      <c r="Q22" s="2">
        <f>+C22-15018.5</f>
        <v>40343.385000000002</v>
      </c>
    </row>
    <row r="23" spans="1:18" x14ac:dyDescent="0.2">
      <c r="A23" s="34" t="s">
        <v>49</v>
      </c>
      <c r="B23" s="35" t="s">
        <v>47</v>
      </c>
      <c r="C23" s="36">
        <v>58336.759955000132</v>
      </c>
      <c r="D23" s="36">
        <v>2.31E-4</v>
      </c>
      <c r="E23">
        <f>+(C23-C$7)/C$8</f>
        <v>4202.0264666483808</v>
      </c>
      <c r="F23">
        <f>ROUND(2*E23,0)/2</f>
        <v>4202</v>
      </c>
      <c r="G23">
        <f>+C23-(C$7+F23*C$8)</f>
        <v>3.4931000132928602E-2</v>
      </c>
      <c r="I23">
        <f>+G23</f>
        <v>3.4931000132928602E-2</v>
      </c>
      <c r="O23">
        <f ca="1">+C$11+C$12*$F23</f>
        <v>3.4160743857081732E-2</v>
      </c>
      <c r="Q23" s="2">
        <f>+C23-15018.5</f>
        <v>43318.259955000132</v>
      </c>
    </row>
    <row r="24" spans="1:18" x14ac:dyDescent="0.2">
      <c r="A24" s="34" t="s">
        <v>49</v>
      </c>
      <c r="B24" s="35" t="s">
        <v>47</v>
      </c>
      <c r="C24" s="36">
        <v>58336.758274999913</v>
      </c>
      <c r="D24" s="36">
        <v>2.4399999999999999E-4</v>
      </c>
      <c r="E24">
        <f>+(C24-C$7)/C$8</f>
        <v>4202.0251937396488</v>
      </c>
      <c r="F24">
        <f>ROUND(2*E24,0)/2</f>
        <v>4202</v>
      </c>
      <c r="G24">
        <f>+C24-(C$7+F24*C$8)</f>
        <v>3.3250999913434498E-2</v>
      </c>
      <c r="I24">
        <f>+G24</f>
        <v>3.3250999913434498E-2</v>
      </c>
      <c r="O24">
        <f ca="1">+C$11+C$12*$F24</f>
        <v>3.4160743857081732E-2</v>
      </c>
      <c r="Q24" s="2">
        <f>+C24-15018.5</f>
        <v>43318.258274999913</v>
      </c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2024-01-11T06:41:11Z</dcterms:modified>
</cp:coreProperties>
</file>