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D0EC704-5473-4BDA-A880-E58CA36561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D9" i="1"/>
  <c r="C9" i="1"/>
  <c r="Q27" i="1"/>
  <c r="E21" i="1"/>
  <c r="F21" i="1"/>
  <c r="Q26" i="1"/>
  <c r="Q25" i="1"/>
  <c r="F16" i="1"/>
  <c r="F17" i="1" s="1"/>
  <c r="C17" i="1"/>
  <c r="Q22" i="1"/>
  <c r="Q21" i="1"/>
  <c r="Q24" i="1"/>
  <c r="C7" i="1"/>
  <c r="E27" i="1"/>
  <c r="F27" i="1"/>
  <c r="C8" i="1"/>
  <c r="E24" i="1"/>
  <c r="F24" i="1"/>
  <c r="Q23" i="1"/>
  <c r="G22" i="1"/>
  <c r="J22" i="1"/>
  <c r="G25" i="1"/>
  <c r="I25" i="1"/>
  <c r="E26" i="1"/>
  <c r="F26" i="1"/>
  <c r="G26" i="1"/>
  <c r="I26" i="1"/>
  <c r="G27" i="1"/>
  <c r="K27" i="1"/>
  <c r="E22" i="1"/>
  <c r="F22" i="1"/>
  <c r="E25" i="1"/>
  <c r="F25" i="1"/>
  <c r="G21" i="1"/>
  <c r="J21" i="1"/>
  <c r="G24" i="1"/>
  <c r="I24" i="1"/>
  <c r="E23" i="1"/>
  <c r="F23" i="1"/>
  <c r="C11" i="1"/>
  <c r="C12" i="1"/>
  <c r="O28" i="1" l="1"/>
  <c r="C16" i="1"/>
  <c r="D18" i="1" s="1"/>
  <c r="C15" i="1"/>
  <c r="O24" i="1"/>
  <c r="O23" i="1"/>
  <c r="O25" i="1"/>
  <c r="O21" i="1"/>
  <c r="O27" i="1"/>
  <c r="O26" i="1"/>
  <c r="O22" i="1"/>
  <c r="C18" i="1" l="1"/>
  <c r="F18" i="1"/>
  <c r="F19" i="1" s="1"/>
</calcChain>
</file>

<file path=xl/sharedStrings.xml><?xml version="1.0" encoding="utf-8"?>
<sst xmlns="http://schemas.openxmlformats.org/spreadsheetml/2006/main" count="65" uniqueCount="54">
  <si>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</si>
  <si>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</si>
  <si>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</si>
  <si>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</si>
  <si>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</si>
  <si>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</si>
  <si>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</si>
  <si>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</si>
  <si>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</si>
  <si>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</si>
  <si>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</si>
  <si>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</si>
  <si>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</si>
  <si>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</si>
  <si>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</si>
  <si>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</si>
  <si>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</si>
  <si>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</si>
  <si>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</si>
  <si>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</si>
  <si>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</si>
  <si>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</si>
  <si>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</si>
  <si>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</si>
  <si>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</si>
  <si>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</si>
  <si>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</si>
  <si>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</si>
  <si>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</si>
  <si>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</si>
  <si>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</si>
  <si>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</si>
  <si>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</si>
  <si>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</si>
  <si>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</si>
  <si>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</si>
  <si>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</si>
  <si>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</si>
  <si>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FU Ara / GSC 8741-0001</t>
  </si>
  <si>
    <t>EB:</t>
  </si>
  <si>
    <t>OEJV 0073</t>
  </si>
  <si>
    <t>I</t>
  </si>
  <si>
    <t>Cillie 1960</t>
  </si>
  <si>
    <t>1960MNRAS.121..333C</t>
  </si>
  <si>
    <t>Add cycle</t>
  </si>
  <si>
    <t>Old Cycle</t>
  </si>
  <si>
    <t>OEJV 0130</t>
  </si>
  <si>
    <t>OEJV 0155</t>
  </si>
  <si>
    <t>0,0020</t>
  </si>
  <si>
    <t>vis</t>
  </si>
  <si>
    <t>OEJV 0179</t>
  </si>
  <si>
    <t>vis (CCD??)</t>
  </si>
  <si>
    <t>MGB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</si>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</sst>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3" fillId="0" borderId="0" xfId="0" applyFont="1" applyAlignment="1"/>
    <xf numFmtId="0" fontId="34" fillId="0" borderId="0" xfId="0" applyFont="1" applyAlignment="1"/>
    <xf numFmtId="0" fontId="5" fillId="0" borderId="11" xfId="0" applyFont="1" applyBorder="1" applyAlignment="1"/>
    <xf numFmtId="0" fontId="0" fillId="0" borderId="11" xfId="0" applyBorder="1" applyAlignment="1"/>
    <xf numFmtId="0" fontId="16" fillId="0" borderId="0" xfId="0" applyFont="1" applyAlignment="1">
      <alignment horizontal="left" vertical="top"/>
    </xf>
    <xf numFmtId="0" fontId="34" fillId="0" borderId="0" xfId="0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FU Ara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8496240601504"/>
          <c:y val="0.14035127795846455"/>
          <c:w val="0.7639097744360902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5B-4464-9056-3665AF50EC0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0</c:v>
                </c:pt>
                <c:pt idx="3">
                  <c:v>5.2600000199163333E-3</c:v>
                </c:pt>
                <c:pt idx="4">
                  <c:v>6.6999999398831278E-4</c:v>
                </c:pt>
                <c:pt idx="5">
                  <c:v>-1.0000000038417056E-3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5B-4464-9056-3665AF50EC0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0.1105600000009872</c:v>
                </c:pt>
                <c:pt idx="1">
                  <c:v>0.11336999999912223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5B-4464-9056-3665AF50EC0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1.720000000204891E-3</c:v>
                </c:pt>
                <c:pt idx="7">
                  <c:v>-1.7059997917385772E-3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5B-4464-9056-3665AF50EC0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5B-4464-9056-3665AF50EC0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5B-4464-9056-3665AF50EC0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5B-4464-9056-3665AF50EC0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1.8620112828456121E-2</c:v>
                </c:pt>
                <c:pt idx="1">
                  <c:v>1.8614301489183967E-2</c:v>
                </c:pt>
                <c:pt idx="2">
                  <c:v>4.9845316437568295E-3</c:v>
                </c:pt>
                <c:pt idx="3">
                  <c:v>3.0420914920395044E-3</c:v>
                </c:pt>
                <c:pt idx="4">
                  <c:v>2.0912111036333796E-3</c:v>
                </c:pt>
                <c:pt idx="5">
                  <c:v>1.4977280804646981E-3</c:v>
                </c:pt>
                <c:pt idx="6">
                  <c:v>1.9526166609328335E-4</c:v>
                </c:pt>
                <c:pt idx="7">
                  <c:v>-1.8822921237016121E-3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5B-4464-9056-3665AF50E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609144"/>
        <c:axId val="1"/>
      </c:scatterChart>
      <c:valAx>
        <c:axId val="55960914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63909774436089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609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72180451127819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FU Ara - O-C Diagr.</a:t>
            </a:r>
          </a:p>
        </c:rich>
      </c:tx>
      <c:layout>
        <c:manualLayout>
          <c:xMode val="edge"/>
          <c:yMode val="edge"/>
          <c:x val="0.38888951944070049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681801452528879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E5-4262-8AF4-8DCA004525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0</c:v>
                </c:pt>
                <c:pt idx="3">
                  <c:v>5.2600000199163333E-3</c:v>
                </c:pt>
                <c:pt idx="4">
                  <c:v>6.6999999398831278E-4</c:v>
                </c:pt>
                <c:pt idx="5">
                  <c:v>-1.0000000038417056E-3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E5-4262-8AF4-8DCA004525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0.1105600000009872</c:v>
                </c:pt>
                <c:pt idx="1">
                  <c:v>0.11336999999912223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E5-4262-8AF4-8DCA004525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1.720000000204891E-3</c:v>
                </c:pt>
                <c:pt idx="7">
                  <c:v>-1.7059997917385772E-3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E5-4262-8AF4-8DCA004525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E5-4262-8AF4-8DCA004525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E5-4262-8AF4-8DCA004525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E5-4262-8AF4-8DCA004525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1.8620112828456121E-2</c:v>
                </c:pt>
                <c:pt idx="1">
                  <c:v>1.8614301489183967E-2</c:v>
                </c:pt>
                <c:pt idx="2">
                  <c:v>4.9845316437568295E-3</c:v>
                </c:pt>
                <c:pt idx="3">
                  <c:v>3.0420914920395044E-3</c:v>
                </c:pt>
                <c:pt idx="4">
                  <c:v>2.0912111036333796E-3</c:v>
                </c:pt>
                <c:pt idx="5">
                  <c:v>1.4977280804646981E-3</c:v>
                </c:pt>
                <c:pt idx="6">
                  <c:v>1.9526166609328335E-4</c:v>
                </c:pt>
                <c:pt idx="7">
                  <c:v>-1.8822921237016121E-3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E5-4262-8AF4-8DCA00452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603024"/>
        <c:axId val="1"/>
      </c:scatterChart>
      <c:valAx>
        <c:axId val="559603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603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25557053116105"/>
          <c:y val="0.92419947506561673"/>
          <c:w val="0.6276285734553450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18</xdr:row>
      <xdr:rowOff>57150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D753BF9-F89D-BE65-57EB-5F3B33C9C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1</xdr:rowOff>
    </xdr:from>
    <xdr:to>
      <xdr:col>27</xdr:col>
      <xdr:colOff>171450</xdr:colOff>
      <xdr:row>18</xdr:row>
      <xdr:rowOff>38101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7FA8193E-07FE-3E63-60AD-8CCAEF629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x14ac:dyDescent="0.2">
      <c r="A2" t="s">
        <v>27</v>
      </c>
      <c r="B2" t="s">
        <v>39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8">
        <v>51940.94</v>
      </c>
      <c r="D4" s="9">
        <v>0.86451</v>
      </c>
    </row>
    <row r="5" spans="1:6" ht="13.5" thickTop="1" x14ac:dyDescent="0.2">
      <c r="A5" s="11" t="s">
        <v>32</v>
      </c>
      <c r="B5" s="12"/>
      <c r="C5" s="13">
        <v>-9.5</v>
      </c>
      <c r="D5" s="12" t="s">
        <v>33</v>
      </c>
    </row>
    <row r="6" spans="1:6" x14ac:dyDescent="0.2">
      <c r="A6" s="5" t="s">
        <v>4</v>
      </c>
    </row>
    <row r="7" spans="1:6" x14ac:dyDescent="0.2">
      <c r="A7" t="s">
        <v>5</v>
      </c>
      <c r="C7">
        <f>+C4</f>
        <v>51940.94</v>
      </c>
      <c r="F7" s="41" t="s">
        <v>53</v>
      </c>
    </row>
    <row r="8" spans="1:6" x14ac:dyDescent="0.2">
      <c r="A8" t="s">
        <v>6</v>
      </c>
      <c r="C8">
        <f>+D4</f>
        <v>0.86451</v>
      </c>
      <c r="F8" s="41" t="s">
        <v>52</v>
      </c>
    </row>
    <row r="9" spans="1:6" x14ac:dyDescent="0.2">
      <c r="A9" s="26" t="s">
        <v>37</v>
      </c>
      <c r="B9" s="27">
        <v>23</v>
      </c>
      <c r="C9" s="24" t="str">
        <f>"F"&amp;B9</f>
        <v>F23</v>
      </c>
      <c r="D9" s="25" t="str">
        <f>"G"&amp;B9</f>
        <v>G23</v>
      </c>
      <c r="F9" s="42"/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  <c r="F10" s="42"/>
    </row>
    <row r="11" spans="1:6" x14ac:dyDescent="0.2">
      <c r="A11" s="12" t="s">
        <v>19</v>
      </c>
      <c r="B11" s="12"/>
      <c r="C11" s="23">
        <f ca="1">INTERCEPT(INDIRECT($D$9):G992,INDIRECT($C$9):F992)</f>
        <v>4.9845316437568295E-3</v>
      </c>
      <c r="D11" s="3"/>
      <c r="E11" s="12"/>
    </row>
    <row r="12" spans="1:6" x14ac:dyDescent="0.2">
      <c r="A12" s="12" t="s">
        <v>20</v>
      </c>
      <c r="B12" s="12"/>
      <c r="C12" s="23">
        <f ca="1">SLOPE(INDIRECT($D$9):G992,INDIRECT($C$9):F992)</f>
        <v>-7.2641740901919407E-7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(C7+C11)+(C8+C12)*INT(MAX(F21:F3533))</f>
        <v>60113.151147707882</v>
      </c>
      <c r="E15" s="16" t="s">
        <v>44</v>
      </c>
      <c r="F15" s="13">
        <v>1</v>
      </c>
    </row>
    <row r="16" spans="1:6" x14ac:dyDescent="0.2">
      <c r="A16" s="18" t="s">
        <v>7</v>
      </c>
      <c r="B16" s="12"/>
      <c r="C16" s="19">
        <f ca="1">+C8+C12</f>
        <v>0.864509273582591</v>
      </c>
      <c r="E16" s="16" t="s">
        <v>34</v>
      </c>
      <c r="F16" s="17">
        <f ca="1">NOW()+15018.5+$C$5/24</f>
        <v>60320.826617824074</v>
      </c>
    </row>
    <row r="17" spans="1:19" ht="13.5" thickBot="1" x14ac:dyDescent="0.25">
      <c r="A17" s="16" t="s">
        <v>31</v>
      </c>
      <c r="B17" s="12"/>
      <c r="C17" s="12">
        <f>COUNT(C21:C2191)</f>
        <v>8</v>
      </c>
      <c r="E17" s="16" t="s">
        <v>45</v>
      </c>
      <c r="F17" s="17">
        <f ca="1">ROUND(2*(F16-$C$7)/$C$8,0)/2+F15</f>
        <v>9694</v>
      </c>
    </row>
    <row r="18" spans="1:19" ht="14.25" thickTop="1" thickBot="1" x14ac:dyDescent="0.25">
      <c r="A18" s="18" t="s">
        <v>8</v>
      </c>
      <c r="B18" s="12"/>
      <c r="C18" s="21">
        <f ca="1">+C15</f>
        <v>60113.151147707882</v>
      </c>
      <c r="D18" s="22">
        <f ca="1">+C16</f>
        <v>0.864509273582591</v>
      </c>
      <c r="E18" s="16" t="s">
        <v>35</v>
      </c>
      <c r="F18" s="25">
        <f ca="1">ROUND(2*(F16-$C$15)/$C$16,0)/2+F15</f>
        <v>241</v>
      </c>
    </row>
    <row r="19" spans="1:19" ht="13.5" thickTop="1" x14ac:dyDescent="0.2">
      <c r="E19" s="16" t="s">
        <v>36</v>
      </c>
      <c r="F19" s="20">
        <f ca="1">+$C$15+$C$16*F18-15018.5-$C$5/24</f>
        <v>45303.39371597462</v>
      </c>
    </row>
    <row r="20" spans="1:19" ht="12" customHeight="1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49</v>
      </c>
      <c r="J20" s="7" t="s">
        <v>0</v>
      </c>
      <c r="K20" s="7" t="s">
        <v>1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</row>
    <row r="21" spans="1:19" ht="12" customHeight="1" x14ac:dyDescent="0.2">
      <c r="A21" t="s">
        <v>42</v>
      </c>
      <c r="C21" s="10">
        <v>35713.333350000001</v>
      </c>
      <c r="D21" s="10"/>
      <c r="E21">
        <f t="shared" ref="E21:E27" si="0">+(C21-C$7)/C$8</f>
        <v>-18770.872112526173</v>
      </c>
      <c r="F21">
        <f t="shared" ref="F21:F27" si="1">ROUND(2*E21,0)/2</f>
        <v>-18771</v>
      </c>
      <c r="G21">
        <f>+C21-(C$7+F21*C$8)</f>
        <v>0.1105600000009872</v>
      </c>
      <c r="J21">
        <f>+G21</f>
        <v>0.1105600000009872</v>
      </c>
      <c r="O21">
        <f t="shared" ref="O21:O27" ca="1" si="2">+C$11+C$12*$F21</f>
        <v>1.8620112828456121E-2</v>
      </c>
      <c r="Q21" s="2">
        <f t="shared" ref="Q21:Q27" si="3">+C21-15018.5</f>
        <v>20694.833350000001</v>
      </c>
      <c r="S21" s="28" t="s">
        <v>43</v>
      </c>
    </row>
    <row r="22" spans="1:19" ht="12" customHeight="1" x14ac:dyDescent="0.2">
      <c r="A22" t="s">
        <v>42</v>
      </c>
      <c r="C22" s="10">
        <v>35720.252240000002</v>
      </c>
      <c r="D22" s="10"/>
      <c r="E22">
        <f t="shared" si="0"/>
        <v>-18762.868862129995</v>
      </c>
      <c r="F22">
        <f t="shared" si="1"/>
        <v>-18763</v>
      </c>
      <c r="G22">
        <f>+C22-(C$7+F22*C$8)</f>
        <v>0.11336999999912223</v>
      </c>
      <c r="J22">
        <f>+G22</f>
        <v>0.11336999999912223</v>
      </c>
      <c r="O22">
        <f t="shared" ca="1" si="2"/>
        <v>1.8614301489183967E-2</v>
      </c>
      <c r="Q22" s="2">
        <f t="shared" si="3"/>
        <v>20701.752240000002</v>
      </c>
      <c r="S22" s="28" t="s">
        <v>43</v>
      </c>
    </row>
    <row r="23" spans="1:19" ht="12" customHeight="1" x14ac:dyDescent="0.2">
      <c r="A23" s="29" t="s">
        <v>15</v>
      </c>
      <c r="B23" s="29"/>
      <c r="C23" s="30">
        <v>51940.94</v>
      </c>
      <c r="D23" s="30" t="s">
        <v>17</v>
      </c>
      <c r="E23">
        <f t="shared" si="0"/>
        <v>0</v>
      </c>
      <c r="F23">
        <f t="shared" si="1"/>
        <v>0</v>
      </c>
      <c r="I23">
        <v>0</v>
      </c>
      <c r="O23">
        <f t="shared" ca="1" si="2"/>
        <v>4.9845316437568295E-3</v>
      </c>
      <c r="Q23" s="2">
        <f t="shared" si="3"/>
        <v>36922.44</v>
      </c>
    </row>
    <row r="24" spans="1:19" ht="12" customHeight="1" x14ac:dyDescent="0.2">
      <c r="A24" s="30" t="s">
        <v>40</v>
      </c>
      <c r="B24" s="31" t="s">
        <v>41</v>
      </c>
      <c r="C24" s="30">
        <v>54252.645000000019</v>
      </c>
      <c r="D24" s="30">
        <v>4.0000000000000001E-3</v>
      </c>
      <c r="E24">
        <f t="shared" si="0"/>
        <v>2674.0060843715123</v>
      </c>
      <c r="F24">
        <f t="shared" si="1"/>
        <v>2674</v>
      </c>
      <c r="G24">
        <f>+C24-(C$7+F24*C$8)</f>
        <v>5.2600000199163333E-3</v>
      </c>
      <c r="I24">
        <f>+G24</f>
        <v>5.2600000199163333E-3</v>
      </c>
      <c r="O24">
        <f t="shared" ca="1" si="2"/>
        <v>3.0420914920395044E-3</v>
      </c>
      <c r="Q24" s="2">
        <f t="shared" si="3"/>
        <v>39234.145000000019</v>
      </c>
      <c r="R24" t="s">
        <v>51</v>
      </c>
    </row>
    <row r="25" spans="1:19" ht="12" customHeight="1" x14ac:dyDescent="0.2">
      <c r="A25" s="32" t="s">
        <v>46</v>
      </c>
      <c r="B25" s="31" t="s">
        <v>41</v>
      </c>
      <c r="C25" s="30">
        <v>55384.284</v>
      </c>
      <c r="D25" s="30">
        <v>2E-3</v>
      </c>
      <c r="E25">
        <f t="shared" si="0"/>
        <v>3983.0007750054915</v>
      </c>
      <c r="F25">
        <f t="shared" si="1"/>
        <v>3983</v>
      </c>
      <c r="G25">
        <f>+C25-(C$7+F25*C$8)</f>
        <v>6.6999999398831278E-4</v>
      </c>
      <c r="I25">
        <f>+G25</f>
        <v>6.6999999398831278E-4</v>
      </c>
      <c r="O25">
        <f t="shared" ca="1" si="2"/>
        <v>2.0912111036333796E-3</v>
      </c>
      <c r="Q25" s="2">
        <f t="shared" si="3"/>
        <v>40365.784</v>
      </c>
      <c r="R25" t="s">
        <v>51</v>
      </c>
    </row>
    <row r="26" spans="1:19" ht="12" customHeight="1" x14ac:dyDescent="0.2">
      <c r="A26" s="33" t="s">
        <v>47</v>
      </c>
      <c r="B26" s="34" t="s">
        <v>41</v>
      </c>
      <c r="C26" s="35">
        <v>56090.587</v>
      </c>
      <c r="D26" s="43" t="s">
        <v>48</v>
      </c>
      <c r="E26">
        <f t="shared" si="0"/>
        <v>4799.998843275378</v>
      </c>
      <c r="F26">
        <f t="shared" si="1"/>
        <v>4800</v>
      </c>
      <c r="G26">
        <f>+C26-(C$7+F26*C$8)</f>
        <v>-1.0000000038417056E-3</v>
      </c>
      <c r="I26">
        <f>+G26</f>
        <v>-1.0000000038417056E-3</v>
      </c>
      <c r="O26">
        <f t="shared" ca="1" si="2"/>
        <v>1.4977280804646981E-3</v>
      </c>
      <c r="Q26" s="2">
        <f t="shared" si="3"/>
        <v>41072.087</v>
      </c>
      <c r="R26" t="s">
        <v>51</v>
      </c>
    </row>
    <row r="27" spans="1:19" ht="12" customHeight="1" x14ac:dyDescent="0.2">
      <c r="A27" s="36" t="s">
        <v>50</v>
      </c>
      <c r="B27" s="37" t="s">
        <v>41</v>
      </c>
      <c r="C27" s="38">
        <v>57640.656150000003</v>
      </c>
      <c r="D27" s="38">
        <v>1E-4</v>
      </c>
      <c r="E27">
        <f t="shared" si="0"/>
        <v>6593.0019895663445</v>
      </c>
      <c r="F27">
        <f t="shared" si="1"/>
        <v>6593</v>
      </c>
      <c r="G27">
        <f>+C27-(C$7+F27*C$8)</f>
        <v>1.720000000204891E-3</v>
      </c>
      <c r="K27">
        <f>+G27</f>
        <v>1.720000000204891E-3</v>
      </c>
      <c r="O27">
        <f t="shared" ca="1" si="2"/>
        <v>1.9526166609328335E-4</v>
      </c>
      <c r="Q27" s="2">
        <f t="shared" si="3"/>
        <v>42622.156150000003</v>
      </c>
      <c r="R27" t="s">
        <v>1</v>
      </c>
    </row>
    <row r="28" spans="1:19" ht="12" customHeight="1" x14ac:dyDescent="0.25">
      <c r="A28" s="39" t="s">
        <v>52</v>
      </c>
      <c r="B28" s="40" t="s">
        <v>41</v>
      </c>
      <c r="C28" s="44">
        <v>60113.15132400021</v>
      </c>
      <c r="D28" s="44">
        <v>8.4999999999999995E-4</v>
      </c>
      <c r="E28">
        <f t="shared" ref="E28" si="4">+(C28-C$7)/C$8</f>
        <v>9452.99802662804</v>
      </c>
      <c r="F28">
        <f t="shared" ref="F28" si="5">ROUND(2*E28,0)/2</f>
        <v>9453</v>
      </c>
      <c r="G28">
        <f>+C28-(C$7+F28*C$8)</f>
        <v>-1.7059997917385772E-3</v>
      </c>
      <c r="K28">
        <f>+G28</f>
        <v>-1.7059997917385772E-3</v>
      </c>
      <c r="O28">
        <f t="shared" ref="O28" ca="1" si="6">+C$11+C$12*$F28</f>
        <v>-1.8822921237016121E-3</v>
      </c>
      <c r="Q28" s="2">
        <f t="shared" ref="Q28" si="7">+C28-15018.5</f>
        <v>45094.65132400021</v>
      </c>
    </row>
    <row r="29" spans="1:19" ht="12" customHeight="1" x14ac:dyDescent="0.2">
      <c r="C29" s="10"/>
      <c r="D29" s="10"/>
      <c r="Q29" s="2"/>
    </row>
    <row r="30" spans="1:19" ht="12" customHeight="1" x14ac:dyDescent="0.2">
      <c r="C30" s="10"/>
      <c r="D30" s="10"/>
      <c r="Q30" s="2"/>
    </row>
    <row r="31" spans="1:19" ht="12" customHeight="1" x14ac:dyDescent="0.2">
      <c r="C31" s="10"/>
      <c r="D31" s="10"/>
      <c r="Q31" s="2"/>
    </row>
    <row r="32" spans="1:19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hyperlinks>
    <hyperlink ref="H3296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2024-01-11T06:50:19Z</dcterms:modified>
</cp:coreProperties>
</file>