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1E55AEB-372A-44BC-B526-BB31A331C2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E15" i="1" s="1"/>
  <c r="Q23" i="1"/>
  <c r="F11" i="1"/>
  <c r="Q22" i="1"/>
  <c r="G11" i="1"/>
  <c r="C7" i="1"/>
  <c r="E23" i="1"/>
  <c r="F23" i="1"/>
  <c r="E21" i="1"/>
  <c r="F21" i="1"/>
  <c r="C17" i="1"/>
  <c r="Q21" i="1"/>
  <c r="G23" i="1"/>
  <c r="H23" i="1"/>
  <c r="G21" i="1"/>
  <c r="E22" i="1"/>
  <c r="F22" i="1"/>
  <c r="G22" i="1"/>
  <c r="H22" i="1"/>
  <c r="H21" i="1"/>
  <c r="C11" i="1"/>
  <c r="C12" i="1"/>
  <c r="C16" i="1" l="1"/>
  <c r="D18" i="1" s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<sst xmlns="http://schemas.openxmlformats.org/spreadsheetml/2006/main" count="51" uniqueCount="48">
  <si>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</si>
  <si>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</si>
  <si>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</si>
  <si>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</si>
  <si>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</si>
  <si>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</si>
  <si>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</si>
  <si>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</si>
  <si>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</si>
  <si>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</si>
  <si>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</si>
  <si>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</si>
  <si>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</si>
  <si>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</si>
  <si>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</si>
  <si>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</si>
  <si>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</si>
  <si>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</si>
  <si>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</si>
  <si>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</si>
  <si>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</si>
  <si>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</si>
  <si>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</si>
  <si>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</si>
  <si>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</si>
  <si>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</si>
  <si>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</si>
  <si>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</si>
  <si>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</si>
  <si>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</si>
  <si>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</si>
  <si>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</si>
  <si>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</si>
  <si>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</si>
  <si>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</si>
  <si>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</si>
  <si>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</si>
  <si>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</si>
  <si>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</si>
  <si>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IW Ara / GSC 8740-1128</t>
  </si>
  <si>
    <t>OEJV 0048</t>
  </si>
  <si>
    <t>not avail.</t>
  </si>
  <si>
    <t>I</t>
  </si>
  <si>
    <t>E</t>
  </si>
  <si>
    <t>OEJV 0160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</si>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</sst>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8"/>
      <name val="Arial"/>
    </font>
    <font>
      <sz val="10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Ara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-6.4120000752154738E-4</c:v>
                </c:pt>
                <c:pt idx="2">
                  <c:v>1.1685000063152984E-3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5-4BFE-88BB-EE03536863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25-4BFE-88BB-EE03536863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25-4BFE-88BB-EE03536863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25-4BFE-88BB-EE03536863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25-4BFE-88BB-EE03536863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25-4BFE-88BB-EE03536863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25-4BFE-88BB-EE03536863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51724</c:v>
                </c:pt>
                <c:pt idx="2">
                  <c:v>56355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-7.6154979346413281E-5</c:v>
                </c:pt>
                <c:pt idx="1">
                  <c:v>2.8553587264842028E-4</c:v>
                </c:pt>
                <c:pt idx="2">
                  <c:v>3.1791910549174398E-4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25-4BFE-88BB-EE035368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185720"/>
        <c:axId val="1"/>
      </c:scatterChart>
      <c:valAx>
        <c:axId val="52718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185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2EA024-467A-988B-DF4C-0731F7D4C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39</v>
      </c>
    </row>
    <row r="2" spans="1:7">
      <c r="A2" t="s">
        <v>25</v>
      </c>
      <c r="B2" t="s">
        <v>43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26154.46</v>
      </c>
      <c r="D4" s="9" t="s">
        <v>41</v>
      </c>
    </row>
    <row r="6" spans="1:7">
      <c r="A6" s="5" t="s">
        <v>1</v>
      </c>
    </row>
    <row r="7" spans="1:7">
      <c r="A7" t="s">
        <v>2</v>
      </c>
      <c r="C7">
        <f>+C4</f>
        <v>26154.46</v>
      </c>
    </row>
    <row r="8" spans="1:7">
      <c r="A8" t="s">
        <v>3</v>
      </c>
      <c r="C8">
        <v>0.53685130000000003</v>
      </c>
      <c r="D8" s="29" t="s">
        <v>40</v>
      </c>
    </row>
    <row r="9" spans="1:7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>
      <c r="A10" s="12"/>
      <c r="B10" s="12"/>
      <c r="C10" s="4" t="s">
        <v>21</v>
      </c>
      <c r="D10" s="4" t="s">
        <v>22</v>
      </c>
      <c r="E10" s="12"/>
    </row>
    <row r="11" spans="1:7">
      <c r="A11" s="12" t="s">
        <v>16</v>
      </c>
      <c r="B11" s="12"/>
      <c r="C11" s="24">
        <f ca="1">INTERCEPT(INDIRECT($G$11):G992,INDIRECT($F$11):F992)</f>
        <v>-7.6154979346413281E-5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6.9927084524559893E-9</v>
      </c>
      <c r="D12" s="3"/>
      <c r="E12" s="12"/>
    </row>
    <row r="13" spans="1:7">
      <c r="A13" s="12" t="s">
        <v>20</v>
      </c>
      <c r="B13" s="12"/>
      <c r="C13" s="3" t="s">
        <v>14</v>
      </c>
      <c r="D13" s="16" t="s">
        <v>45</v>
      </c>
      <c r="E13" s="13">
        <v>1</v>
      </c>
    </row>
    <row r="14" spans="1:7">
      <c r="A14" s="12"/>
      <c r="B14" s="12"/>
      <c r="C14" s="12"/>
      <c r="D14" s="16" t="s">
        <v>34</v>
      </c>
      <c r="E14" s="17">
        <f ca="1">NOW()+15018.5+$C$9/24</f>
        <v>60320.827956712958</v>
      </c>
    </row>
    <row r="15" spans="1:7">
      <c r="A15" s="14" t="s">
        <v>18</v>
      </c>
      <c r="B15" s="12"/>
      <c r="C15" s="15">
        <f ca="1">(C7+C11)+(C8+C12)*INT(MAX(F21:F3533))</f>
        <v>56408.715329419108</v>
      </c>
      <c r="D15" s="16" t="s">
        <v>46</v>
      </c>
      <c r="E15" s="17">
        <f ca="1">ROUND(2*(E14-$C$7)/$C$8,0)/2+E13</f>
        <v>63643</v>
      </c>
    </row>
    <row r="16" spans="1:7">
      <c r="A16" s="18" t="s">
        <v>4</v>
      </c>
      <c r="B16" s="12"/>
      <c r="C16" s="19">
        <f ca="1">+C8+C12</f>
        <v>0.53685130699270844</v>
      </c>
      <c r="D16" s="16" t="s">
        <v>35</v>
      </c>
      <c r="E16" s="26">
        <f ca="1">ROUND(2*(E14-$C$15)/$C$16,0)/2+E13</f>
        <v>7288</v>
      </c>
    </row>
    <row r="17" spans="1:17" ht="13.5" thickBot="1">
      <c r="A17" s="16" t="s">
        <v>31</v>
      </c>
      <c r="B17" s="12"/>
      <c r="C17" s="12">
        <f>COUNT(C21:C2191)</f>
        <v>3</v>
      </c>
      <c r="D17" s="16" t="s">
        <v>36</v>
      </c>
      <c r="E17" s="20">
        <f ca="1">+$C$15+$C$16*E16-15018.5-$C$9/24</f>
        <v>45303.183488115304</v>
      </c>
    </row>
    <row r="18" spans="1:17" ht="14.25" thickTop="1" thickBot="1">
      <c r="A18" s="18" t="s">
        <v>5</v>
      </c>
      <c r="B18" s="12"/>
      <c r="C18" s="21">
        <f ca="1">+C15</f>
        <v>56408.715329419108</v>
      </c>
      <c r="D18" s="22">
        <f ca="1">+C16</f>
        <v>0.53685130699270844</v>
      </c>
      <c r="E18" s="23" t="s">
        <v>37</v>
      </c>
    </row>
    <row r="19" spans="1:17" ht="13.5" thickTop="1">
      <c r="A19" s="27" t="s">
        <v>38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47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>
      <c r="A21" s="30" t="s">
        <v>12</v>
      </c>
      <c r="B21" s="30"/>
      <c r="C21" s="31">
        <v>26154.46</v>
      </c>
      <c r="D21" s="3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-7.6154979346413281E-5</v>
      </c>
      <c r="Q21" s="2">
        <f>+C21-15018.5</f>
        <v>11135.96</v>
      </c>
    </row>
    <row r="22" spans="1:17">
      <c r="A22" s="32" t="s">
        <v>40</v>
      </c>
      <c r="B22" s="33" t="s">
        <v>42</v>
      </c>
      <c r="C22" s="34">
        <v>53922.555999999997</v>
      </c>
      <c r="D22" s="34">
        <v>6.0000000000000001E-3</v>
      </c>
      <c r="E22">
        <f>+(C22-C$7)/C$8</f>
        <v>51723.998805628289</v>
      </c>
      <c r="F22">
        <f>ROUND(2*E22,0)/2</f>
        <v>51724</v>
      </c>
      <c r="G22">
        <f>+C22-(C$7+F22*C$8)</f>
        <v>-6.4120000752154738E-4</v>
      </c>
      <c r="H22">
        <f>+G22</f>
        <v>-6.4120000752154738E-4</v>
      </c>
      <c r="O22">
        <f ca="1">+C$11+C$12*$F22</f>
        <v>2.8553587264842028E-4</v>
      </c>
      <c r="Q22" s="2">
        <f>+C22-15018.5</f>
        <v>38904.055999999997</v>
      </c>
    </row>
    <row r="23" spans="1:17">
      <c r="A23" s="35" t="s">
        <v>44</v>
      </c>
      <c r="B23" s="36" t="s">
        <v>42</v>
      </c>
      <c r="C23" s="37">
        <v>56408.716180000003</v>
      </c>
      <c r="D23" s="37">
        <v>2.0000000000000001E-4</v>
      </c>
      <c r="E23">
        <f>+(C23-C$7)/C$8</f>
        <v>56355.002176580369</v>
      </c>
      <c r="F23">
        <f>ROUND(2*E23,0)/2</f>
        <v>56355</v>
      </c>
      <c r="G23">
        <f>+C23-(C$7+F23*C$8)</f>
        <v>1.1685000063152984E-3</v>
      </c>
      <c r="H23">
        <f>+G23</f>
        <v>1.1685000063152984E-3</v>
      </c>
      <c r="O23">
        <f ca="1">+C$11+C$12*$F23</f>
        <v>3.1791910549174398E-4</v>
      </c>
      <c r="Q23" s="2">
        <f>+C23-15018.5</f>
        <v>41390.216180000003</v>
      </c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2024-01-11T06:52:15Z</dcterms:modified>
</cp:coreProperties>
</file>