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2829B06-2C00-4942-BB60-79F0365D249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C21" i="1"/>
  <c r="G11" i="1"/>
  <c r="F11" i="1"/>
  <c r="E21" i="1"/>
  <c r="F21" i="1"/>
  <c r="E14" i="1"/>
  <c r="E15" i="1" s="1"/>
  <c r="C17" i="1"/>
  <c r="Q21" i="1"/>
  <c r="G21" i="1"/>
  <c r="H21" i="1"/>
  <c r="C11" i="1"/>
  <c r="C12" i="1"/>
  <c r="C16" i="1" l="1"/>
  <c r="D18" i="1" s="1"/>
  <c r="O21" i="1"/>
  <c r="C15" i="1"/>
  <c r="O22" i="1"/>
  <c r="O23" i="1"/>
  <c r="C18" i="1" l="1"/>
  <c r="E16" i="1"/>
  <c r="E17" i="1" s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<sst xmlns="http://schemas.openxmlformats.org/spreadsheetml/2006/main" count="56" uniqueCount="50">
  <si>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</si>
  <si>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</si>
  <si>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</si>
  <si>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</si>
  <si>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</si>
  <si>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</si>
  <si>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</si>
  <si>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</si>
  <si>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</si>
  <si>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</si>
  <si>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</si>
  <si>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</si>
  <si>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</si>
  <si>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</si>
  <si>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</si>
  <si>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</si>
  <si>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</si>
  <si>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</si>
  <si>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</si>
  <si>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</si>
  <si>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</si>
  <si>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</si>
  <si>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</si>
  <si>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</si>
  <si>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</si>
  <si>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</si>
  <si>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</si>
  <si>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</si>
  <si>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</si>
  <si>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</si>
  <si>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</si>
  <si>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</si>
  <si>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</si>
  <si>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</si>
  <si>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</si>
  <si>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</si>
  <si>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</si>
  <si>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</si>
  <si>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</si>
  <si>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</si>
  <si>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</si>
  <si>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LR Ara / GSC 9039-0043</t>
  </si>
  <si>
    <t>EB</t>
  </si>
  <si>
    <t>OEJV 0155</t>
  </si>
  <si>
    <t>I</t>
  </si>
  <si>
    <t>0,0050</t>
  </si>
  <si>
    <t>II</t>
  </si>
  <si>
    <t>0,0070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</si>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</sst>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1" xfId="0" applyFont="1" applyBorder="1" applyAlignment="1">
      <alignment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LR Ara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2085.5</c:v>
                </c:pt>
                <c:pt idx="2">
                  <c:v>2119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F2-4916-BE30-628209E2C93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2085.5</c:v>
                </c:pt>
                <c:pt idx="2">
                  <c:v>2119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-8.1525000008696225E-2</c:v>
                </c:pt>
                <c:pt idx="2">
                  <c:v>-8.4450000002107117E-2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F2-4916-BE30-628209E2C93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2085.5</c:v>
                </c:pt>
                <c:pt idx="2">
                  <c:v>2119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F2-4916-BE30-628209E2C93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2085.5</c:v>
                </c:pt>
                <c:pt idx="2">
                  <c:v>2119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F2-4916-BE30-628209E2C93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2085.5</c:v>
                </c:pt>
                <c:pt idx="2">
                  <c:v>2119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F2-4916-BE30-628209E2C93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2085.5</c:v>
                </c:pt>
                <c:pt idx="2">
                  <c:v>2119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F2-4916-BE30-628209E2C93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2085.5</c:v>
                </c:pt>
                <c:pt idx="2">
                  <c:v>2119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6F2-4916-BE30-628209E2C93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2085.5</c:v>
                </c:pt>
                <c:pt idx="2">
                  <c:v>2119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1.2766280853199197E-5</c:v>
                </c:pt>
                <c:pt idx="1">
                  <c:v>-8.2332514908036891E-2</c:v>
                </c:pt>
                <c:pt idx="2">
                  <c:v>-8.3655251383619636E-2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6F2-4916-BE30-628209E2C93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2085.5</c:v>
                </c:pt>
                <c:pt idx="2">
                  <c:v>2119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6F2-4916-BE30-628209E2C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7615352"/>
        <c:axId val="1"/>
      </c:scatterChart>
      <c:valAx>
        <c:axId val="527615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615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6C27D12-2456-75EE-0E66-AB04095465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s="31" t="s">
        <v>42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5" spans="1:7" ht="13.5" thickTop="1" x14ac:dyDescent="0.2"/>
    <row r="6" spans="1:7" x14ac:dyDescent="0.2">
      <c r="A6" s="5" t="s">
        <v>1</v>
      </c>
    </row>
    <row r="7" spans="1:7" x14ac:dyDescent="0.2">
      <c r="A7" t="s">
        <v>2</v>
      </c>
      <c r="C7" s="35">
        <v>52935.535000000003</v>
      </c>
      <c r="D7" s="30" t="s">
        <v>40</v>
      </c>
    </row>
    <row r="8" spans="1:7" x14ac:dyDescent="0.2">
      <c r="A8" t="s">
        <v>3</v>
      </c>
      <c r="C8" s="35">
        <v>1.51955</v>
      </c>
      <c r="D8" s="30" t="s">
        <v>40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1.2766280853199197E-5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-3.9484670912917809E-5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60320.829336226852</v>
      </c>
    </row>
    <row r="15" spans="1:7" x14ac:dyDescent="0.2">
      <c r="A15" s="12" t="s">
        <v>17</v>
      </c>
      <c r="B15" s="10"/>
      <c r="C15" s="13">
        <f ca="1">(C7+C11)+(C8+C12)*INT(MAX(F21:F3533))</f>
        <v>56155.377794748616</v>
      </c>
      <c r="D15" s="14" t="s">
        <v>37</v>
      </c>
      <c r="E15" s="15">
        <f ca="1">ROUND(2*(E14-$C$7)/$C$8,0)/2+E13</f>
        <v>4861</v>
      </c>
    </row>
    <row r="16" spans="1:7" x14ac:dyDescent="0.2">
      <c r="A16" s="16" t="s">
        <v>4</v>
      </c>
      <c r="B16" s="10"/>
      <c r="C16" s="17">
        <f ca="1">+C8+C12</f>
        <v>1.5195105153290871</v>
      </c>
      <c r="D16" s="14" t="s">
        <v>38</v>
      </c>
      <c r="E16" s="24">
        <f ca="1">ROUND(2*(E14-$C$15)/$C$16,0)/2+E13</f>
        <v>2742.5</v>
      </c>
    </row>
    <row r="17" spans="1:18" ht="13.5" thickBot="1" x14ac:dyDescent="0.25">
      <c r="A17" s="14" t="s">
        <v>28</v>
      </c>
      <c r="B17" s="10"/>
      <c r="C17" s="10">
        <f>COUNT(C21:C2191)</f>
        <v>3</v>
      </c>
      <c r="D17" s="14" t="s">
        <v>32</v>
      </c>
      <c r="E17" s="18">
        <f ca="1">+$C$15+$C$16*E16-15018.5-$C$9/24</f>
        <v>45304.531216371972</v>
      </c>
    </row>
    <row r="18" spans="1:18" ht="14.25" thickTop="1" thickBot="1" x14ac:dyDescent="0.25">
      <c r="A18" s="16" t="s">
        <v>5</v>
      </c>
      <c r="B18" s="10"/>
      <c r="C18" s="19">
        <f ca="1">+C15</f>
        <v>56155.377794748616</v>
      </c>
      <c r="D18" s="20">
        <f ca="1">+C16</f>
        <v>1.5195105153290871</v>
      </c>
      <c r="E18" s="21" t="s">
        <v>33</v>
      </c>
    </row>
    <row r="19" spans="1:18" ht="13.5" thickTop="1" x14ac:dyDescent="0.2">
      <c r="A19" s="25" t="s">
        <v>34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48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">
        <v>40</v>
      </c>
      <c r="C21" s="8">
        <f>C$7</f>
        <v>52935.535000000003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1.2766280853199197E-5</v>
      </c>
      <c r="Q21" s="2">
        <f>+C21-15018.5</f>
        <v>37917.035000000003</v>
      </c>
    </row>
    <row r="22" spans="1:18" x14ac:dyDescent="0.2">
      <c r="A22" s="32" t="s">
        <v>43</v>
      </c>
      <c r="B22" s="33" t="s">
        <v>44</v>
      </c>
      <c r="C22" s="34">
        <v>56104.474999999999</v>
      </c>
      <c r="D22" s="32" t="s">
        <v>45</v>
      </c>
      <c r="E22">
        <f>+(C22-C$7)/C$8</f>
        <v>2085.4463492481295</v>
      </c>
      <c r="F22">
        <f>ROUND(2*E22,0)/2</f>
        <v>2085.5</v>
      </c>
      <c r="G22">
        <f>+C22-(C$7+F22*C$8)</f>
        <v>-8.1525000008696225E-2</v>
      </c>
      <c r="I22">
        <f>+G22</f>
        <v>-8.1525000008696225E-2</v>
      </c>
      <c r="O22">
        <f ca="1">+C$11+C$12*$F22</f>
        <v>-8.2332514908036891E-2</v>
      </c>
      <c r="Q22" s="2">
        <f>+C22-15018.5</f>
        <v>41085.974999999999</v>
      </c>
    </row>
    <row r="23" spans="1:18" x14ac:dyDescent="0.2">
      <c r="A23" s="32" t="s">
        <v>43</v>
      </c>
      <c r="B23" s="33" t="s">
        <v>46</v>
      </c>
      <c r="C23" s="34">
        <v>56155.377</v>
      </c>
      <c r="D23" s="32" t="s">
        <v>47</v>
      </c>
      <c r="E23">
        <f>+(C23-C$7)/C$8</f>
        <v>2118.9444243361504</v>
      </c>
      <c r="F23">
        <f>ROUND(2*E23,0)/2</f>
        <v>2119</v>
      </c>
      <c r="G23">
        <f>+C23-(C$7+F23*C$8)</f>
        <v>-8.4450000002107117E-2</v>
      </c>
      <c r="I23">
        <f>+G23</f>
        <v>-8.4450000002107117E-2</v>
      </c>
      <c r="O23">
        <f ca="1">+C$11+C$12*$F23</f>
        <v>-8.3655251383619636E-2</v>
      </c>
      <c r="Q23" s="2">
        <f>+C23-15018.5</f>
        <v>41136.877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2024-01-11T06:54:14Z</dcterms:modified>
</cp:coreProperties>
</file>