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58C759E-2306-4922-8907-5A75E39F1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/>
  <c r="G23" i="1" s="1"/>
  <c r="L23" i="1" s="1"/>
  <c r="Q23" i="1"/>
  <c r="E24" i="1"/>
  <c r="F24" i="1" s="1"/>
  <c r="G24" i="1" s="1"/>
  <c r="L24" i="1" s="1"/>
  <c r="Q24" i="1"/>
  <c r="E25" i="1"/>
  <c r="F25" i="1"/>
  <c r="G25" i="1"/>
  <c r="L25" i="1" s="1"/>
  <c r="Q25" i="1"/>
  <c r="E26" i="1"/>
  <c r="F26" i="1" s="1"/>
  <c r="G26" i="1" s="1"/>
  <c r="L26" i="1" s="1"/>
  <c r="Q26" i="1"/>
  <c r="E27" i="1"/>
  <c r="F27" i="1"/>
  <c r="G27" i="1"/>
  <c r="L27" i="1" s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7" i="1"/>
  <c r="O22" i="1"/>
  <c r="O26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<sst xmlns="http://schemas.openxmlformats.org/spreadsheetml/2006/main" count="69" uniqueCount="52">
  <si>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</si>
  <si>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</si>
  <si>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</si>
  <si>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</si>
  <si>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</si>
  <si>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</si>
  <si>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</si>
  <si>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</si>
  <si>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</si>
  <si>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</si>
  <si>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</si>
  <si>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</si>
  <si>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</si>
  <si>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</si>
  <si>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</si>
  <si>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</si>
  <si>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</si>
  <si>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</si>
  <si>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</si>
  <si>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</si>
  <si>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</si>
  <si>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</si>
  <si>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</si>
  <si>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</si>
  <si>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</si>
  <si>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</si>
  <si>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</si>
  <si>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</si>
  <si>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</si>
  <si>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</si>
  <si>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</si>
  <si>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</si>
  <si>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</si>
  <si>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</si>
  <si>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</si>
  <si>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</si>
  <si>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</si>
  <si>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</si>
  <si>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</si>
  <si>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</si>
  <si>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</si>
  <si>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</si>
  <si>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</si>
  <si>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</si>
  <si>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V0489 Ara</t>
  </si>
  <si>
    <t>EB</t>
  </si>
  <si>
    <t>VSX</t>
  </si>
  <si>
    <t>TESS/RAA</t>
  </si>
  <si>
    <t>II</t>
  </si>
  <si>
    <t>I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</si>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</sst>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166" fontId="18" fillId="0" borderId="0" xfId="0" applyNumberFormat="1" applyFont="1" applyAlignment="1">
      <alignment horizontal="left" vertical="center"/>
    </xf>
    <xf numFmtId="167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V0489 Ara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-6.4371533517260104E-2</c:v>
                </c:pt>
                <c:pt idx="2">
                  <c:v>-6.561157398391515E-2</c:v>
                </c:pt>
                <c:pt idx="3">
                  <c:v>-6.5362217865185812E-2</c:v>
                </c:pt>
                <c:pt idx="4">
                  <c:v>-6.5112265147035941E-2</c:v>
                </c:pt>
                <c:pt idx="5">
                  <c:v>-6.6402481839759275E-2</c:v>
                </c:pt>
                <c:pt idx="6">
                  <c:v>-6.5682492437190376E-2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3.8049999999999998E-3</c:v>
                  </c:pt>
                  <c:pt idx="2">
                    <c:v>2.0630000000000002E-3</c:v>
                  </c:pt>
                  <c:pt idx="3">
                    <c:v>2.6189999999999998E-3</c:v>
                  </c:pt>
                  <c:pt idx="4">
                    <c:v>1.1310000000000001E-3</c:v>
                  </c:pt>
                  <c:pt idx="5">
                    <c:v>2.4949999999999998E-3</c:v>
                  </c:pt>
                  <c:pt idx="6">
                    <c:v>1.616E-3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3.248243466896783E-6</c:v>
                </c:pt>
                <c:pt idx="1">
                  <c:v>-6.5296211826722073E-2</c:v>
                </c:pt>
                <c:pt idx="2">
                  <c:v>-6.5306192892611442E-2</c:v>
                </c:pt>
                <c:pt idx="3">
                  <c:v>-6.5409330573468205E-2</c:v>
                </c:pt>
                <c:pt idx="4">
                  <c:v>-6.5419311639357575E-2</c:v>
                </c:pt>
                <c:pt idx="5">
                  <c:v>-6.5555719539845569E-2</c:v>
                </c:pt>
                <c:pt idx="6">
                  <c:v>-6.5559046561808679E-2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9813.5</c:v>
                </c:pt>
                <c:pt idx="2">
                  <c:v>9815</c:v>
                </c:pt>
                <c:pt idx="3">
                  <c:v>9830.5</c:v>
                </c:pt>
                <c:pt idx="4">
                  <c:v>9832</c:v>
                </c:pt>
                <c:pt idx="5">
                  <c:v>9852.5</c:v>
                </c:pt>
                <c:pt idx="6">
                  <c:v>9853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1</xdr:rowOff>
    </xdr:from>
    <xdr:to>
      <xdr:col>17</xdr:col>
      <xdr:colOff>400050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22" width="10.28515625" style="11"/>
    <col min="23" max="23" width="13.28515625" style="44" customWidth="1"/>
    <col min="24" max="16384" width="10.28515625" style="11"/>
  </cols>
  <sheetData>
    <row r="1" spans="1:23" customFormat="1" ht="20.25" x14ac:dyDescent="0.3">
      <c r="A1" s="10" t="s">
        <v>44</v>
      </c>
      <c r="F1" s="7" t="s">
        <v>43</v>
      </c>
      <c r="G1" s="3"/>
      <c r="H1" s="1"/>
      <c r="I1" s="8"/>
      <c r="J1" s="9" t="s">
        <v>41</v>
      </c>
      <c r="K1" s="2"/>
      <c r="L1" s="4"/>
      <c r="M1" s="5"/>
      <c r="N1" s="5"/>
      <c r="O1" s="6"/>
      <c r="W1" s="43"/>
    </row>
    <row r="2" spans="1:23" ht="12.95" customHeight="1" x14ac:dyDescent="0.2">
      <c r="A2" s="11" t="s">
        <v>23</v>
      </c>
      <c r="B2" s="37" t="s">
        <v>45</v>
      </c>
      <c r="C2" s="12"/>
      <c r="D2" s="13"/>
    </row>
    <row r="4" spans="1:23" ht="12.95" customHeight="1" x14ac:dyDescent="0.2">
      <c r="A4" s="14" t="s">
        <v>0</v>
      </c>
      <c r="C4" s="13" t="s">
        <v>36</v>
      </c>
      <c r="D4" s="13" t="s">
        <v>36</v>
      </c>
    </row>
    <row r="5" spans="1:23" ht="12.95" customHeight="1" x14ac:dyDescent="0.2">
      <c r="A5" s="15" t="s">
        <v>27</v>
      </c>
      <c r="C5" s="16">
        <v>-9.5</v>
      </c>
      <c r="D5" s="11" t="s">
        <v>28</v>
      </c>
    </row>
    <row r="6" spans="1:23" ht="12.95" customHeight="1" x14ac:dyDescent="0.2">
      <c r="A6" s="14" t="s">
        <v>1</v>
      </c>
    </row>
    <row r="7" spans="1:23" ht="12.95" customHeight="1" x14ac:dyDescent="0.2">
      <c r="A7" s="11" t="s">
        <v>2</v>
      </c>
      <c r="C7" s="42">
        <v>53080.877999999997</v>
      </c>
      <c r="D7" s="18" t="s">
        <v>46</v>
      </c>
    </row>
    <row r="8" spans="1:23" ht="12.95" customHeight="1" x14ac:dyDescent="0.2">
      <c r="A8" s="11" t="s">
        <v>3</v>
      </c>
      <c r="C8" s="42">
        <v>0.6401</v>
      </c>
      <c r="D8" s="18" t="s">
        <v>46</v>
      </c>
    </row>
    <row r="9" spans="1:23" ht="12.95" customHeight="1" x14ac:dyDescent="0.2">
      <c r="A9" s="19" t="s">
        <v>31</v>
      </c>
      <c r="B9" s="20">
        <v>21</v>
      </c>
      <c r="C9" s="21"/>
      <c r="D9" s="22"/>
    </row>
    <row r="10" spans="1:23" ht="12.95" customHeight="1" thickBot="1" x14ac:dyDescent="0.25">
      <c r="C10" s="23" t="s">
        <v>19</v>
      </c>
      <c r="D10" s="23" t="s">
        <v>20</v>
      </c>
    </row>
    <row r="11" spans="1:23" ht="12.95" customHeight="1" x14ac:dyDescent="0.2">
      <c r="A11" s="11" t="s">
        <v>15</v>
      </c>
      <c r="C11" s="22">
        <f ca="1">INTERCEPT(INDIRECT($G$11):G992,INDIRECT($F$11):F992)</f>
        <v>3.248243466896783E-6</v>
      </c>
      <c r="D11" s="13"/>
      <c r="F11" s="11" t="str">
        <f>"F"&amp;B9</f>
        <v>F21</v>
      </c>
      <c r="G11" s="11" t="str">
        <f>"G"&amp;B9</f>
        <v>G21</v>
      </c>
    </row>
    <row r="12" spans="1:23" ht="12.95" customHeight="1" x14ac:dyDescent="0.2">
      <c r="A12" s="11" t="s">
        <v>16</v>
      </c>
      <c r="C12" s="22">
        <f ca="1">SLOPE(INDIRECT($G$11):G992,INDIRECT($F$11):F992)</f>
        <v>-6.6540439262433352E-6</v>
      </c>
      <c r="D12" s="13"/>
    </row>
    <row r="13" spans="1:23" ht="12.95" customHeight="1" x14ac:dyDescent="0.2">
      <c r="A13" s="11" t="s">
        <v>18</v>
      </c>
      <c r="C13" s="13" t="s">
        <v>13</v>
      </c>
    </row>
    <row r="14" spans="1:23" ht="12.95" customHeight="1" x14ac:dyDescent="0.2">
      <c r="E14" s="24" t="s">
        <v>33</v>
      </c>
      <c r="F14" s="25">
        <v>1</v>
      </c>
    </row>
    <row r="15" spans="1:23" ht="12.95" customHeight="1" x14ac:dyDescent="0.2">
      <c r="A15" s="26" t="s">
        <v>17</v>
      </c>
      <c r="C15" s="27">
        <f ca="1">(C7+C11)+(C8+C12)*INT(MAX(F21:F3533))</f>
        <v>59387.717740953434</v>
      </c>
      <c r="E15" s="24" t="s">
        <v>29</v>
      </c>
      <c r="F15" s="28">
        <f ca="1">NOW()+15018.5+$C$5/24</f>
        <v>60325.700896064809</v>
      </c>
    </row>
    <row r="16" spans="1:23" ht="12.95" customHeight="1" x14ac:dyDescent="0.2">
      <c r="A16" s="14" t="s">
        <v>4</v>
      </c>
      <c r="C16" s="28">
        <f ca="1">+C8+C12</f>
        <v>0.64009334595607381</v>
      </c>
      <c r="E16" s="24" t="s">
        <v>34</v>
      </c>
      <c r="F16" s="29">
        <f ca="1">ROUND(2*(F15-$C$7)/$C$8,0)/2+F14</f>
        <v>11319.5</v>
      </c>
    </row>
    <row r="17" spans="1:23" ht="12.95" customHeight="1" thickBot="1" x14ac:dyDescent="0.25">
      <c r="A17" s="24" t="s">
        <v>26</v>
      </c>
      <c r="C17" s="11">
        <f>COUNT(C21:C2191)</f>
        <v>7</v>
      </c>
      <c r="E17" s="24" t="s">
        <v>35</v>
      </c>
      <c r="F17" s="22">
        <f ca="1">ROUND(2*(F15-$C$15)/$C$16,0)/2+F14</f>
        <v>1466.5</v>
      </c>
    </row>
    <row r="18" spans="1:23" ht="12.95" customHeight="1" thickTop="1" thickBot="1" x14ac:dyDescent="0.25">
      <c r="A18" s="14" t="s">
        <v>5</v>
      </c>
      <c r="C18" s="30">
        <f ca="1">+C15</f>
        <v>59387.717740953434</v>
      </c>
      <c r="D18" s="31">
        <f ca="1">+C16</f>
        <v>0.64009334595607381</v>
      </c>
      <c r="E18" s="24" t="s">
        <v>30</v>
      </c>
      <c r="F18" s="32">
        <f ca="1">+$C$15+$C$16*F17-15018.5-$C$5/24</f>
        <v>45308.310466131355</v>
      </c>
    </row>
    <row r="19" spans="1:23" ht="12.95" customHeight="1" thickTop="1" x14ac:dyDescent="0.2">
      <c r="F19" s="11" t="s">
        <v>42</v>
      </c>
    </row>
    <row r="20" spans="1:23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37</v>
      </c>
      <c r="I20" s="33" t="s">
        <v>38</v>
      </c>
      <c r="J20" s="33" t="s">
        <v>39</v>
      </c>
      <c r="K20" s="33" t="s">
        <v>40</v>
      </c>
      <c r="L20" s="33" t="s">
        <v>50</v>
      </c>
      <c r="M20" s="33" t="s">
        <v>24</v>
      </c>
      <c r="N20" s="33" t="s">
        <v>25</v>
      </c>
      <c r="O20" s="33" t="s">
        <v>22</v>
      </c>
      <c r="P20" s="34" t="s">
        <v>21</v>
      </c>
      <c r="Q20" s="23" t="s">
        <v>14</v>
      </c>
      <c r="U20" s="35" t="s">
        <v>32</v>
      </c>
    </row>
    <row r="21" spans="1:23" ht="12.95" customHeight="1" x14ac:dyDescent="0.2">
      <c r="A21" s="11" t="str">
        <f>D7</f>
        <v>VSX</v>
      </c>
      <c r="C21" s="17">
        <f>C$7</f>
        <v>53080.877999999997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3.248243466896783E-6</v>
      </c>
      <c r="Q21" s="36">
        <f>+C21-15018.5</f>
        <v>38062.377999999997</v>
      </c>
    </row>
    <row r="22" spans="1:23" ht="12.95" customHeight="1" x14ac:dyDescent="0.25">
      <c r="A22" s="38" t="s">
        <v>47</v>
      </c>
      <c r="B22" s="39" t="s">
        <v>48</v>
      </c>
      <c r="C22" s="40">
        <v>59362.434978466481</v>
      </c>
      <c r="D22" s="41">
        <v>3.8049999999999998E-3</v>
      </c>
      <c r="E22" s="11">
        <f t="shared" ref="E22:E27" si="0">+(C22-C$7)/C$8</f>
        <v>9813.3994351921319</v>
      </c>
      <c r="F22" s="11">
        <f t="shared" ref="F22:F27" si="1">ROUND(2*E22,0)/2</f>
        <v>9813.5</v>
      </c>
      <c r="G22" s="11">
        <f t="shared" ref="G22:G27" si="2">+C22-(C$7+F22*C$8)</f>
        <v>-6.4371533517260104E-2</v>
      </c>
      <c r="L22" s="11">
        <f t="shared" ref="L22:L27" si="3">+G22</f>
        <v>-6.4371533517260104E-2</v>
      </c>
      <c r="O22" s="11">
        <f t="shared" ref="O22:O27" ca="1" si="4">+C$11+C$12*$F22</f>
        <v>-6.5296211826722073E-2</v>
      </c>
      <c r="Q22" s="36">
        <f t="shared" ref="Q22:Q27" si="5">+C22-15018.5</f>
        <v>44343.934978466481</v>
      </c>
      <c r="W22" s="44" t="s">
        <v>51</v>
      </c>
    </row>
    <row r="23" spans="1:23" ht="12.95" customHeight="1" x14ac:dyDescent="0.25">
      <c r="A23" s="38" t="s">
        <v>47</v>
      </c>
      <c r="B23" s="39" t="s">
        <v>49</v>
      </c>
      <c r="C23" s="40">
        <v>59363.393888426013</v>
      </c>
      <c r="D23" s="41">
        <v>2.0630000000000002E-3</v>
      </c>
      <c r="E23" s="11">
        <f t="shared" si="0"/>
        <v>9814.897497931599</v>
      </c>
      <c r="F23" s="11">
        <f t="shared" si="1"/>
        <v>9815</v>
      </c>
      <c r="G23" s="11">
        <f t="shared" si="2"/>
        <v>-6.561157398391515E-2</v>
      </c>
      <c r="L23" s="11">
        <f t="shared" si="3"/>
        <v>-6.561157398391515E-2</v>
      </c>
      <c r="O23" s="11">
        <f t="shared" ca="1" si="4"/>
        <v>-6.5306192892611442E-2</v>
      </c>
      <c r="Q23" s="36">
        <f t="shared" si="5"/>
        <v>44344.893888426013</v>
      </c>
      <c r="W23" s="44" t="s">
        <v>51</v>
      </c>
    </row>
    <row r="24" spans="1:23" ht="12.95" customHeight="1" x14ac:dyDescent="0.25">
      <c r="A24" s="38" t="s">
        <v>47</v>
      </c>
      <c r="B24" s="39" t="s">
        <v>48</v>
      </c>
      <c r="C24" s="40">
        <v>59373.315687782131</v>
      </c>
      <c r="D24" s="41">
        <v>2.6189999999999998E-3</v>
      </c>
      <c r="E24" s="11">
        <f t="shared" si="0"/>
        <v>9830.3978874896638</v>
      </c>
      <c r="F24" s="11">
        <f t="shared" si="1"/>
        <v>9830.5</v>
      </c>
      <c r="G24" s="11">
        <f t="shared" si="2"/>
        <v>-6.5362217865185812E-2</v>
      </c>
      <c r="L24" s="11">
        <f t="shared" si="3"/>
        <v>-6.5362217865185812E-2</v>
      </c>
      <c r="O24" s="11">
        <f t="shared" ca="1" si="4"/>
        <v>-6.5409330573468205E-2</v>
      </c>
      <c r="Q24" s="36">
        <f t="shared" si="5"/>
        <v>44354.815687782131</v>
      </c>
      <c r="W24" s="44" t="s">
        <v>51</v>
      </c>
    </row>
    <row r="25" spans="1:23" ht="12.95" customHeight="1" x14ac:dyDescent="0.25">
      <c r="A25" s="38" t="s">
        <v>47</v>
      </c>
      <c r="B25" s="39" t="s">
        <v>49</v>
      </c>
      <c r="C25" s="40">
        <v>59374.276087734848</v>
      </c>
      <c r="D25" s="41">
        <v>1.1310000000000001E-3</v>
      </c>
      <c r="E25" s="11">
        <f t="shared" si="0"/>
        <v>9831.8982779797716</v>
      </c>
      <c r="F25" s="11">
        <f t="shared" si="1"/>
        <v>9832</v>
      </c>
      <c r="G25" s="11">
        <f t="shared" si="2"/>
        <v>-6.5112265147035941E-2</v>
      </c>
      <c r="L25" s="11">
        <f t="shared" si="3"/>
        <v>-6.5112265147035941E-2</v>
      </c>
      <c r="O25" s="11">
        <f t="shared" ca="1" si="4"/>
        <v>-6.5419311639357575E-2</v>
      </c>
      <c r="Q25" s="36">
        <f t="shared" si="5"/>
        <v>44355.776087734848</v>
      </c>
      <c r="W25" s="44" t="s">
        <v>51</v>
      </c>
    </row>
    <row r="26" spans="1:23" ht="12.95" customHeight="1" x14ac:dyDescent="0.25">
      <c r="A26" s="38" t="s">
        <v>47</v>
      </c>
      <c r="B26" s="39" t="s">
        <v>48</v>
      </c>
      <c r="C26" s="40">
        <v>59387.396847518161</v>
      </c>
      <c r="D26" s="41">
        <v>2.4949999999999998E-3</v>
      </c>
      <c r="E26" s="11">
        <f t="shared" si="0"/>
        <v>9852.3962623311418</v>
      </c>
      <c r="F26" s="11">
        <f t="shared" si="1"/>
        <v>9852.5</v>
      </c>
      <c r="G26" s="11">
        <f t="shared" si="2"/>
        <v>-6.6402481839759275E-2</v>
      </c>
      <c r="L26" s="11">
        <f t="shared" si="3"/>
        <v>-6.6402481839759275E-2</v>
      </c>
      <c r="O26" s="11">
        <f t="shared" ca="1" si="4"/>
        <v>-6.5555719539845569E-2</v>
      </c>
      <c r="Q26" s="36">
        <f t="shared" si="5"/>
        <v>44368.896847518161</v>
      </c>
      <c r="W26" s="44" t="s">
        <v>51</v>
      </c>
    </row>
    <row r="27" spans="1:23" ht="12.95" customHeight="1" x14ac:dyDescent="0.25">
      <c r="A27" s="38" t="s">
        <v>47</v>
      </c>
      <c r="B27" s="39" t="s">
        <v>49</v>
      </c>
      <c r="C27" s="40">
        <v>59387.717617507558</v>
      </c>
      <c r="D27" s="41">
        <v>1.616E-3</v>
      </c>
      <c r="E27" s="11">
        <f t="shared" si="0"/>
        <v>9852.8973871388243</v>
      </c>
      <c r="F27" s="11">
        <f t="shared" si="1"/>
        <v>9853</v>
      </c>
      <c r="G27" s="11">
        <f t="shared" si="2"/>
        <v>-6.5682492437190376E-2</v>
      </c>
      <c r="L27" s="11">
        <f t="shared" si="3"/>
        <v>-6.5682492437190376E-2</v>
      </c>
      <c r="O27" s="11">
        <f t="shared" ca="1" si="4"/>
        <v>-6.5559046561808679E-2</v>
      </c>
      <c r="Q27" s="36">
        <f t="shared" si="5"/>
        <v>44369.217617507558</v>
      </c>
      <c r="W27" s="44" t="s">
        <v>51</v>
      </c>
    </row>
    <row r="28" spans="1:23" ht="12.95" customHeight="1" x14ac:dyDescent="0.2">
      <c r="C28" s="17"/>
      <c r="D28" s="17"/>
      <c r="Q28" s="36"/>
    </row>
    <row r="29" spans="1:23" ht="12.95" customHeight="1" x14ac:dyDescent="0.2">
      <c r="C29" s="17"/>
      <c r="D29" s="17"/>
      <c r="Q29" s="36"/>
    </row>
    <row r="30" spans="1:23" ht="12.95" customHeight="1" x14ac:dyDescent="0.2">
      <c r="C30" s="17"/>
      <c r="D30" s="17"/>
      <c r="Q30" s="36"/>
    </row>
    <row r="31" spans="1:23" ht="12.95" customHeight="1" x14ac:dyDescent="0.2">
      <c r="C31" s="17"/>
      <c r="D31" s="17"/>
      <c r="Q31" s="36"/>
    </row>
    <row r="32" spans="1:23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2024-01-16T03:49:17Z</dcterms:modified>
</cp:coreProperties>
</file>